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<sst xmlns="http://schemas.openxmlformats.org/spreadsheetml/2006/main" count="398" uniqueCount="233">
  <si>
    <t>河南理工大学2019-2020学年学生综合评定积分表</t>
  </si>
  <si>
    <t>学院:</t>
  </si>
  <si>
    <t>外国语学院</t>
  </si>
  <si>
    <t xml:space="preserve"> 学院领导签字____________  公章:</t>
  </si>
  <si>
    <t>专业班级</t>
  </si>
  <si>
    <t>序号</t>
  </si>
  <si>
    <t>项目及代码</t>
  </si>
  <si>
    <t>学业成绩分（X 70%）</t>
  </si>
  <si>
    <t>思想品德分（D 15%）</t>
  </si>
  <si>
    <t>综合素质分（Z 15%）</t>
  </si>
  <si>
    <t>减罚总分</t>
  </si>
  <si>
    <t xml:space="preserve">  综合积分(M)</t>
  </si>
  <si>
    <t>必修课最低一门成绩</t>
  </si>
  <si>
    <t>必修课是否挂科</t>
  </si>
  <si>
    <t>拟推荐获几等奖学金</t>
  </si>
  <si>
    <t>个人签字</t>
  </si>
  <si>
    <t>单项得分</t>
  </si>
  <si>
    <t>课程成绩分(X1)</t>
  </si>
  <si>
    <t>学习奖励分(X2)</t>
  </si>
  <si>
    <r>
      <t>学业成绩分</t>
    </r>
    <r>
      <rPr>
        <sz val="11"/>
        <rFont val="仿宋"/>
        <charset val="134"/>
      </rPr>
      <t>X=(X1+X2)*70%</t>
    </r>
  </si>
  <si>
    <t>思想品德基础分(D1)</t>
  </si>
  <si>
    <t>学生互评分(D2)</t>
  </si>
  <si>
    <t>政治理论学习分(D3)</t>
  </si>
  <si>
    <r>
      <t>思想品德分</t>
    </r>
    <r>
      <rPr>
        <sz val="11"/>
        <rFont val="仿宋"/>
        <charset val="134"/>
      </rPr>
      <t>D=(D1+D2+D3)*15%</t>
    </r>
  </si>
  <si>
    <t>体育分（T）</t>
  </si>
  <si>
    <t>荣誉称号及活动获奖分（R）</t>
  </si>
  <si>
    <r>
      <t>综合素质分</t>
    </r>
    <r>
      <rPr>
        <sz val="11"/>
        <rFont val="仿宋"/>
        <charset val="134"/>
      </rPr>
      <t>Z=T+R</t>
    </r>
  </si>
  <si>
    <t>M=X+D+Z-F</t>
  </si>
  <si>
    <t>名次</t>
  </si>
  <si>
    <t>姓名</t>
  </si>
  <si>
    <t>学年体育课平均成绩(T1)</t>
  </si>
  <si>
    <t>国家学生体质健康标准(T2)</t>
  </si>
  <si>
    <t>早操出勤率(T3)</t>
  </si>
  <si>
    <r>
      <t>体育分</t>
    </r>
    <r>
      <rPr>
        <sz val="11"/>
        <rFont val="仿宋"/>
        <charset val="134"/>
      </rPr>
      <t>T=（T1*60%+T2*20%+T3*20%）*10%</t>
    </r>
  </si>
  <si>
    <t>各级各类荣誉称号加分(R1)</t>
  </si>
  <si>
    <t>第二课堂比赛活动获奖加分（R2）</t>
  </si>
  <si>
    <t>其他加分(R3)</t>
  </si>
  <si>
    <r>
      <t>荣誉称号及活动获奖分</t>
    </r>
    <r>
      <rPr>
        <sz val="11"/>
        <rFont val="仿宋"/>
        <charset val="134"/>
      </rPr>
      <t>R=(R1+R2+R3)*25%</t>
    </r>
  </si>
  <si>
    <t>F</t>
  </si>
  <si>
    <t>英语18-2班</t>
  </si>
  <si>
    <t>马一帆</t>
  </si>
  <si>
    <t>国家奖学金</t>
  </si>
  <si>
    <t>胡文雪</t>
  </si>
  <si>
    <t>国家励志奖学金</t>
  </si>
  <si>
    <t>英语18-4班</t>
  </si>
  <si>
    <t>李妍</t>
  </si>
  <si>
    <t>93.86</t>
  </si>
  <si>
    <t>英语18-1班</t>
  </si>
  <si>
    <t>张嘉洋</t>
  </si>
  <si>
    <t>91.11</t>
  </si>
  <si>
    <t>英语18-3班</t>
  </si>
  <si>
    <t>朱奕婷</t>
  </si>
  <si>
    <t>李嘉琳</t>
  </si>
  <si>
    <t>孙越崎一等奖学金</t>
  </si>
  <si>
    <t>苗桐欣</t>
  </si>
  <si>
    <t>85.49</t>
  </si>
  <si>
    <t>田梦娇</t>
  </si>
  <si>
    <t>89.27</t>
  </si>
  <si>
    <t>张超</t>
  </si>
  <si>
    <t>89.46</t>
  </si>
  <si>
    <t>魏婉婷</t>
  </si>
  <si>
    <t>88.62</t>
  </si>
  <si>
    <t>孙越崎二等奖学金</t>
  </si>
  <si>
    <t>潘洁</t>
  </si>
  <si>
    <t>89.29</t>
  </si>
  <si>
    <t>肖露</t>
  </si>
  <si>
    <t>马梦丹</t>
  </si>
  <si>
    <t>张梦哲</t>
  </si>
  <si>
    <t>李雨洁</t>
  </si>
  <si>
    <t>王静雯</t>
  </si>
  <si>
    <t>宋俊雅</t>
  </si>
  <si>
    <t>孙越崎三等奖学金</t>
  </si>
  <si>
    <t>王珑珠</t>
  </si>
  <si>
    <t>陈琪</t>
  </si>
  <si>
    <t>89.76</t>
  </si>
  <si>
    <t>王晓文</t>
  </si>
  <si>
    <t>李佳龙</t>
  </si>
  <si>
    <t>张文睿</t>
  </si>
  <si>
    <t>87.09</t>
  </si>
  <si>
    <t>杨媛</t>
  </si>
  <si>
    <t>李琦</t>
  </si>
  <si>
    <t>孔学雯</t>
  </si>
  <si>
    <t>李亚楠</t>
  </si>
  <si>
    <t>李莹莹221</t>
  </si>
  <si>
    <t>高文君</t>
  </si>
  <si>
    <t>肖美丫</t>
  </si>
  <si>
    <t>93.46</t>
  </si>
  <si>
    <t>裴璞</t>
  </si>
  <si>
    <t>郑露露</t>
  </si>
  <si>
    <t>薛阿可</t>
  </si>
  <si>
    <t>鲍雅倩</t>
  </si>
  <si>
    <t>吴洁</t>
  </si>
  <si>
    <t>杨愉欣</t>
  </si>
  <si>
    <t>92.3</t>
  </si>
  <si>
    <t>陈源</t>
  </si>
  <si>
    <t>吴宇涵</t>
  </si>
  <si>
    <t>86.45</t>
  </si>
  <si>
    <t>毕家瑞</t>
  </si>
  <si>
    <t>李黎华</t>
  </si>
  <si>
    <t>吴爽</t>
  </si>
  <si>
    <t>李莹莹516</t>
  </si>
  <si>
    <t>鲁雅馨</t>
  </si>
  <si>
    <t>84.59</t>
  </si>
  <si>
    <t>徐祥</t>
  </si>
  <si>
    <t>84.95</t>
  </si>
  <si>
    <t>范华蓉</t>
  </si>
  <si>
    <t>张舒玉</t>
  </si>
  <si>
    <t>杨雯晶</t>
  </si>
  <si>
    <t>86.51</t>
  </si>
  <si>
    <t>王思杰</t>
  </si>
  <si>
    <t>90.84</t>
  </si>
  <si>
    <t>马小柯</t>
  </si>
  <si>
    <t>85.4</t>
  </si>
  <si>
    <t>王丰杰</t>
  </si>
  <si>
    <t>85.11</t>
  </si>
  <si>
    <t>朱飞帆</t>
  </si>
  <si>
    <t>严培培</t>
  </si>
  <si>
    <t>81.91</t>
  </si>
  <si>
    <t>郭婵媛</t>
  </si>
  <si>
    <t>87.08</t>
  </si>
  <si>
    <t>林颖凯</t>
  </si>
  <si>
    <t>84.42</t>
  </si>
  <si>
    <t>赵凯丽</t>
  </si>
  <si>
    <t>86.49</t>
  </si>
  <si>
    <t>郭贺宾</t>
  </si>
  <si>
    <t>87.89</t>
  </si>
  <si>
    <t>郑智慧</t>
  </si>
  <si>
    <t>83.41</t>
  </si>
  <si>
    <t>崔荣荣</t>
  </si>
  <si>
    <t>杨明怡</t>
  </si>
  <si>
    <t>董子越</t>
  </si>
  <si>
    <t>83.94</t>
  </si>
  <si>
    <t>王超</t>
  </si>
  <si>
    <t>李子晴</t>
  </si>
  <si>
    <t>88.07</t>
  </si>
  <si>
    <t>李婷婷</t>
  </si>
  <si>
    <t>82.63</t>
  </si>
  <si>
    <t>张笑涵</t>
  </si>
  <si>
    <t>82.82</t>
  </si>
  <si>
    <t>张洁</t>
  </si>
  <si>
    <t>88.41</t>
  </si>
  <si>
    <t>李佳妮</t>
  </si>
  <si>
    <t>宁丹</t>
  </si>
  <si>
    <t>张佳欢</t>
  </si>
  <si>
    <t>87.75</t>
  </si>
  <si>
    <t>杨梦婕</t>
  </si>
  <si>
    <t>84.02</t>
  </si>
  <si>
    <t>朱晴虹</t>
  </si>
  <si>
    <t>86.21</t>
  </si>
  <si>
    <t>杨秋宏</t>
  </si>
  <si>
    <t>何倩</t>
  </si>
  <si>
    <t>杜振娟</t>
  </si>
  <si>
    <t>冉梦瑶</t>
  </si>
  <si>
    <t>80.57</t>
  </si>
  <si>
    <t>王大禹</t>
  </si>
  <si>
    <t>是</t>
  </si>
  <si>
    <t>李静</t>
  </si>
  <si>
    <t>85.69</t>
  </si>
  <si>
    <t>高静</t>
  </si>
  <si>
    <t>85.98</t>
  </si>
  <si>
    <t>廖士兵</t>
  </si>
  <si>
    <t>83.82</t>
  </si>
  <si>
    <t>遵帅辉</t>
  </si>
  <si>
    <t>84.75</t>
  </si>
  <si>
    <t>高杏瑜</t>
  </si>
  <si>
    <t>张鑫洁</t>
  </si>
  <si>
    <t>83.07</t>
  </si>
  <si>
    <t>申柳婷</t>
  </si>
  <si>
    <t>83.78</t>
  </si>
  <si>
    <t>王小洁</t>
  </si>
  <si>
    <t>李芳</t>
  </si>
  <si>
    <t>83.57</t>
  </si>
  <si>
    <t>郑燕萍</t>
  </si>
  <si>
    <t>83.84</t>
  </si>
  <si>
    <t>张海玲</t>
  </si>
  <si>
    <t>83.77</t>
  </si>
  <si>
    <t>吕雪静</t>
  </si>
  <si>
    <t>周恩源</t>
  </si>
  <si>
    <t>86.18</t>
  </si>
  <si>
    <t>张景洁</t>
  </si>
  <si>
    <t>86.19</t>
  </si>
  <si>
    <t>李丹琪</t>
  </si>
  <si>
    <t>常丽娜</t>
  </si>
  <si>
    <t>83.69</t>
  </si>
  <si>
    <t>刘新宇</t>
  </si>
  <si>
    <t>84.46</t>
  </si>
  <si>
    <t>石珂</t>
  </si>
  <si>
    <t>宁晓薇</t>
  </si>
  <si>
    <t>85.57</t>
  </si>
  <si>
    <t>许红霞</t>
  </si>
  <si>
    <t>85.27</t>
  </si>
  <si>
    <t>石金亚</t>
  </si>
  <si>
    <t>金子童</t>
  </si>
  <si>
    <t>周秋月</t>
  </si>
  <si>
    <t>81.33</t>
  </si>
  <si>
    <t>刘子翾</t>
  </si>
  <si>
    <t>胡冰如</t>
  </si>
  <si>
    <t>蔡青云</t>
  </si>
  <si>
    <t>武衡衡</t>
  </si>
  <si>
    <t>82.05</t>
  </si>
  <si>
    <t>鲍雪冰</t>
  </si>
  <si>
    <t>吴雅芳</t>
  </si>
  <si>
    <t>林梦康</t>
  </si>
  <si>
    <t>81.04</t>
  </si>
  <si>
    <t>傅容欣</t>
  </si>
  <si>
    <t>郑晨宇</t>
  </si>
  <si>
    <t>岳玉红</t>
  </si>
  <si>
    <t>81.06</t>
  </si>
  <si>
    <t>郭澜</t>
  </si>
  <si>
    <t>74.04</t>
  </si>
  <si>
    <t>何婉莹</t>
  </si>
  <si>
    <t>夏冲冲</t>
  </si>
  <si>
    <t>陈莉丽</t>
  </si>
  <si>
    <t>邓晓雯</t>
  </si>
  <si>
    <t>贾晫然</t>
  </si>
  <si>
    <t>高志诚</t>
  </si>
  <si>
    <t>77.6</t>
  </si>
  <si>
    <t>李巧华</t>
  </si>
  <si>
    <t>80.04</t>
  </si>
  <si>
    <t>吴霄静</t>
  </si>
  <si>
    <t>79.43</t>
  </si>
  <si>
    <t>张亚慧</t>
  </si>
  <si>
    <t>阮佳欣</t>
  </si>
  <si>
    <t>田雪</t>
  </si>
  <si>
    <t>刘明霞</t>
  </si>
  <si>
    <t>董洁菲</t>
  </si>
  <si>
    <t>徐傲</t>
  </si>
  <si>
    <t>76.67</t>
  </si>
  <si>
    <t>郭仪</t>
  </si>
  <si>
    <t>72.84</t>
  </si>
  <si>
    <t>辛航天</t>
  </si>
  <si>
    <t>项温娴</t>
  </si>
  <si>
    <t>70.56</t>
  </si>
</sst>
</file>

<file path=xl/styles.xml><?xml version="1.0" encoding="utf-8"?>
<styleSheet xmlns="http://schemas.openxmlformats.org/spreadsheetml/2006/main">
  <numFmts count="9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6" formatCode="0.00_);[Red]\(0.00\)"/>
    <numFmt numFmtId="177" formatCode="0.00;[Red]0.00"/>
    <numFmt numFmtId="178" formatCode="0.0"/>
    <numFmt numFmtId="179" formatCode="0.00_ "/>
    <numFmt numFmtId="180" formatCode="0_ "/>
  </numFmts>
  <fonts count="27">
    <font>
      <sz val="11"/>
      <color theme="1"/>
      <name val="等线"/>
      <charset val="134"/>
      <scheme val="minor"/>
    </font>
    <font>
      <sz val="11"/>
      <color rgb="FF000000"/>
      <name val="仿宋"/>
      <charset val="134"/>
    </font>
    <font>
      <b/>
      <sz val="11"/>
      <name val="仿宋"/>
      <charset val="134"/>
    </font>
    <font>
      <sz val="11"/>
      <name val="仿宋"/>
      <charset val="134"/>
    </font>
    <font>
      <sz val="11"/>
      <color indexed="8"/>
      <name val="仿宋"/>
      <charset val="134"/>
    </font>
    <font>
      <sz val="11"/>
      <color theme="1"/>
      <name val="仿宋"/>
      <charset val="134"/>
    </font>
    <font>
      <sz val="11"/>
      <color rgb="FF0070C0"/>
      <name val="仿宋"/>
      <charset val="134"/>
    </font>
    <font>
      <sz val="11"/>
      <color rgb="FFFF0000"/>
      <name val="仿宋"/>
      <charset val="134"/>
    </font>
    <font>
      <sz val="11"/>
      <color theme="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theme="1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5" fillId="16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9" borderId="11" applyNumberFormat="0" applyFont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23" fillId="30" borderId="14" applyNumberFormat="0" applyAlignment="0" applyProtection="0">
      <alignment vertical="center"/>
    </xf>
    <xf numFmtId="0" fontId="22" fillId="30" borderId="9" applyNumberFormat="0" applyAlignment="0" applyProtection="0">
      <alignment vertical="center"/>
    </xf>
    <xf numFmtId="0" fontId="20" fillId="26" borderId="13" applyNumberForma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</cellStyleXfs>
  <cellXfs count="107">
    <xf numFmtId="0" fontId="0" fillId="0" borderId="0" xfId="0"/>
    <xf numFmtId="2" fontId="0" fillId="0" borderId="0" xfId="0" applyNumberFormat="1"/>
    <xf numFmtId="1" fontId="0" fillId="0" borderId="0" xfId="0" applyNumberFormat="1"/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left" vertical="center"/>
    </xf>
    <xf numFmtId="2" fontId="3" fillId="0" borderId="2" xfId="0" applyNumberFormat="1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2" fontId="3" fillId="0" borderId="2" xfId="0" applyNumberFormat="1" applyFont="1" applyFill="1" applyBorder="1" applyAlignment="1">
      <alignment horizontal="center" vertical="center" wrapText="1"/>
    </xf>
    <xf numFmtId="1" fontId="3" fillId="0" borderId="2" xfId="0" applyNumberFormat="1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2" fontId="3" fillId="0" borderId="4" xfId="0" applyNumberFormat="1" applyFont="1" applyFill="1" applyBorder="1" applyAlignment="1">
      <alignment horizontal="center" vertical="center" wrapText="1"/>
    </xf>
    <xf numFmtId="1" fontId="3" fillId="0" borderId="4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2" fontId="3" fillId="2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2" fontId="3" fillId="0" borderId="2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2" fontId="5" fillId="0" borderId="2" xfId="0" applyNumberFormat="1" applyFont="1" applyFill="1" applyBorder="1" applyAlignment="1">
      <alignment horizontal="center" vertical="center"/>
    </xf>
    <xf numFmtId="176" fontId="4" fillId="0" borderId="2" xfId="0" applyNumberFormat="1" applyFont="1" applyFill="1" applyBorder="1" applyAlignment="1">
      <alignment horizontal="center" vertical="center"/>
    </xf>
    <xf numFmtId="177" fontId="4" fillId="0" borderId="2" xfId="0" applyNumberFormat="1" applyFont="1" applyFill="1" applyBorder="1" applyAlignment="1">
      <alignment horizontal="center" vertical="center"/>
    </xf>
    <xf numFmtId="1" fontId="4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/>
    </xf>
    <xf numFmtId="2" fontId="3" fillId="0" borderId="2" xfId="0" applyNumberFormat="1" applyFont="1" applyFill="1" applyBorder="1" applyAlignment="1">
      <alignment horizontal="center"/>
    </xf>
    <xf numFmtId="179" fontId="3" fillId="0" borderId="2" xfId="0" applyNumberFormat="1" applyFont="1" applyFill="1" applyBorder="1" applyAlignment="1">
      <alignment horizontal="center" vertical="center"/>
    </xf>
    <xf numFmtId="2" fontId="4" fillId="4" borderId="2" xfId="0" applyNumberFormat="1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177" fontId="3" fillId="4" borderId="2" xfId="0" applyNumberFormat="1" applyFont="1" applyFill="1" applyBorder="1" applyAlignment="1">
      <alignment horizontal="center" vertical="center"/>
    </xf>
    <xf numFmtId="2" fontId="3" fillId="4" borderId="2" xfId="0" applyNumberFormat="1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2" fontId="5" fillId="4" borderId="2" xfId="0" applyNumberFormat="1" applyFont="1" applyFill="1" applyBorder="1" applyAlignment="1">
      <alignment horizontal="center" vertical="center"/>
    </xf>
    <xf numFmtId="2" fontId="3" fillId="0" borderId="2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1" fontId="2" fillId="0" borderId="2" xfId="0" applyNumberFormat="1" applyFont="1" applyFill="1" applyBorder="1" applyAlignment="1">
      <alignment horizontal="center" vertical="center"/>
    </xf>
    <xf numFmtId="1" fontId="3" fillId="0" borderId="2" xfId="0" applyNumberFormat="1" applyFont="1" applyFill="1" applyBorder="1" applyAlignment="1">
      <alignment horizontal="left" vertical="center"/>
    </xf>
    <xf numFmtId="2" fontId="2" fillId="0" borderId="2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78" fontId="3" fillId="0" borderId="4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/>
    </xf>
    <xf numFmtId="179" fontId="4" fillId="0" borderId="2" xfId="0" applyNumberFormat="1" applyFont="1" applyFill="1" applyBorder="1" applyAlignment="1">
      <alignment horizontal="center" vertical="center"/>
    </xf>
    <xf numFmtId="176" fontId="5" fillId="0" borderId="2" xfId="0" applyNumberFormat="1" applyFont="1" applyFill="1" applyBorder="1" applyAlignment="1">
      <alignment horizontal="center" vertical="center"/>
    </xf>
    <xf numFmtId="1" fontId="5" fillId="0" borderId="2" xfId="0" applyNumberFormat="1" applyFont="1" applyFill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 vertical="center"/>
    </xf>
    <xf numFmtId="1" fontId="1" fillId="0" borderId="2" xfId="0" applyNumberFormat="1" applyFont="1" applyFill="1" applyBorder="1" applyAlignment="1">
      <alignment horizontal="center" vertical="center"/>
    </xf>
    <xf numFmtId="1" fontId="4" fillId="4" borderId="2" xfId="0" applyNumberFormat="1" applyFont="1" applyFill="1" applyBorder="1" applyAlignment="1">
      <alignment horizontal="center" vertical="center"/>
    </xf>
    <xf numFmtId="179" fontId="4" fillId="4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 wrapText="1"/>
    </xf>
    <xf numFmtId="179" fontId="1" fillId="4" borderId="2" xfId="0" applyNumberFormat="1" applyFont="1" applyFill="1" applyBorder="1" applyAlignment="1">
      <alignment horizontal="center" vertical="center"/>
    </xf>
    <xf numFmtId="180" fontId="3" fillId="4" borderId="2" xfId="0" applyNumberFormat="1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/>
    </xf>
    <xf numFmtId="1" fontId="3" fillId="0" borderId="2" xfId="0" applyNumberFormat="1" applyFont="1" applyFill="1" applyBorder="1" applyAlignment="1">
      <alignment horizontal="center" vertical="center"/>
    </xf>
    <xf numFmtId="176" fontId="1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179" fontId="5" fillId="0" borderId="2" xfId="0" applyNumberFormat="1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179" fontId="5" fillId="4" borderId="2" xfId="0" applyNumberFormat="1" applyFont="1" applyFill="1" applyBorder="1" applyAlignment="1">
      <alignment horizontal="center" vertical="center"/>
    </xf>
    <xf numFmtId="179" fontId="3" fillId="4" borderId="2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1" fillId="0" borderId="6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6" fillId="0" borderId="6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6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0" fillId="0" borderId="0" xfId="0" applyBorder="1"/>
    <xf numFmtId="2" fontId="0" fillId="0" borderId="0" xfId="0" applyNumberFormat="1" applyBorder="1"/>
    <xf numFmtId="1" fontId="0" fillId="0" borderId="0" xfId="0" applyNumberFormat="1" applyBorder="1"/>
    <xf numFmtId="0" fontId="0" fillId="0" borderId="0" xfId="0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32"/>
  <sheetViews>
    <sheetView tabSelected="1" topLeftCell="K6" workbookViewId="0">
      <selection activeCell="Y20" sqref="Y20"/>
    </sheetView>
  </sheetViews>
  <sheetFormatPr defaultColWidth="9" defaultRowHeight="14"/>
  <cols>
    <col min="1" max="1" width="11.0833333333333" customWidth="1"/>
    <col min="2" max="2" width="7.33333333333333" customWidth="1"/>
    <col min="4" max="4" width="9" style="1"/>
    <col min="9" max="9" width="9" style="2"/>
    <col min="10" max="10" width="9" style="1"/>
    <col min="12" max="12" width="9" style="2"/>
    <col min="21" max="21" width="9" style="3"/>
    <col min="23" max="23" width="9" style="3"/>
    <col min="25" max="25" width="17.8333333333333" customWidth="1"/>
  </cols>
  <sheetData>
    <row r="1" spans="1:26">
      <c r="A1" s="4"/>
      <c r="B1" s="5"/>
      <c r="C1" s="6" t="s">
        <v>0</v>
      </c>
      <c r="D1" s="7"/>
      <c r="E1" s="6"/>
      <c r="F1" s="6"/>
      <c r="G1" s="6"/>
      <c r="H1" s="6"/>
      <c r="I1" s="48"/>
      <c r="J1" s="7"/>
      <c r="K1" s="6"/>
      <c r="L1" s="48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1:26">
      <c r="A2" s="8" t="s">
        <v>1</v>
      </c>
      <c r="B2" s="9" t="s">
        <v>2</v>
      </c>
      <c r="C2" s="9"/>
      <c r="D2" s="10"/>
      <c r="E2" s="9"/>
      <c r="F2" s="9"/>
      <c r="G2" s="9"/>
      <c r="H2" s="9"/>
      <c r="I2" s="49"/>
      <c r="J2" s="10"/>
      <c r="K2" s="9"/>
      <c r="L2" s="49"/>
      <c r="M2" s="9"/>
      <c r="N2" s="9"/>
      <c r="O2" s="9"/>
      <c r="P2" s="9"/>
      <c r="Q2" s="9"/>
      <c r="R2" s="9"/>
      <c r="S2" s="61" t="s">
        <v>3</v>
      </c>
      <c r="T2" s="61"/>
      <c r="U2" s="62"/>
      <c r="V2" s="61"/>
      <c r="W2" s="62"/>
      <c r="X2" s="61"/>
      <c r="Y2" s="62"/>
      <c r="Z2" s="62"/>
    </row>
    <row r="3" ht="28" spans="1:26">
      <c r="A3" s="11" t="s">
        <v>4</v>
      </c>
      <c r="B3" s="6" t="s">
        <v>5</v>
      </c>
      <c r="C3" s="12" t="s">
        <v>6</v>
      </c>
      <c r="D3" s="7" t="s">
        <v>7</v>
      </c>
      <c r="E3" s="6"/>
      <c r="F3" s="6"/>
      <c r="G3" s="6" t="s">
        <v>8</v>
      </c>
      <c r="H3" s="6"/>
      <c r="I3" s="48"/>
      <c r="J3" s="7"/>
      <c r="K3" s="6" t="s">
        <v>9</v>
      </c>
      <c r="L3" s="48"/>
      <c r="M3" s="6"/>
      <c r="N3" s="6"/>
      <c r="O3" s="6"/>
      <c r="P3" s="6"/>
      <c r="Q3" s="6"/>
      <c r="R3" s="6"/>
      <c r="S3" s="6"/>
      <c r="T3" s="12" t="s">
        <v>10</v>
      </c>
      <c r="U3" s="6" t="s">
        <v>11</v>
      </c>
      <c r="V3" s="6"/>
      <c r="W3" s="63" t="s">
        <v>12</v>
      </c>
      <c r="X3" s="63" t="s">
        <v>13</v>
      </c>
      <c r="Y3" s="12" t="s">
        <v>14</v>
      </c>
      <c r="Z3" s="62" t="s">
        <v>15</v>
      </c>
    </row>
    <row r="4" spans="1:26">
      <c r="A4" s="11"/>
      <c r="B4" s="6"/>
      <c r="C4" s="12" t="s">
        <v>16</v>
      </c>
      <c r="D4" s="13" t="s">
        <v>17</v>
      </c>
      <c r="E4" s="14" t="s">
        <v>18</v>
      </c>
      <c r="F4" s="15" t="s">
        <v>19</v>
      </c>
      <c r="G4" s="12" t="s">
        <v>20</v>
      </c>
      <c r="H4" s="12" t="s">
        <v>21</v>
      </c>
      <c r="I4" s="14" t="s">
        <v>22</v>
      </c>
      <c r="J4" s="50" t="s">
        <v>23</v>
      </c>
      <c r="K4" s="6" t="s">
        <v>24</v>
      </c>
      <c r="L4" s="48"/>
      <c r="M4" s="6"/>
      <c r="N4" s="6"/>
      <c r="O4" s="6" t="s">
        <v>25</v>
      </c>
      <c r="P4" s="6"/>
      <c r="Q4" s="6"/>
      <c r="R4" s="6"/>
      <c r="S4" s="64" t="s">
        <v>26</v>
      </c>
      <c r="T4" s="12"/>
      <c r="U4" s="64" t="s">
        <v>27</v>
      </c>
      <c r="V4" s="62" t="s">
        <v>28</v>
      </c>
      <c r="W4" s="63"/>
      <c r="X4" s="63"/>
      <c r="Y4" s="12"/>
      <c r="Z4" s="62"/>
    </row>
    <row r="5" ht="70" spans="1:26">
      <c r="A5" s="16"/>
      <c r="B5" s="17"/>
      <c r="C5" s="18" t="s">
        <v>29</v>
      </c>
      <c r="D5" s="19"/>
      <c r="E5" s="20"/>
      <c r="F5" s="21"/>
      <c r="G5" s="18"/>
      <c r="H5" s="18"/>
      <c r="I5" s="20"/>
      <c r="J5" s="19"/>
      <c r="K5" s="19" t="s">
        <v>30</v>
      </c>
      <c r="L5" s="20" t="s">
        <v>31</v>
      </c>
      <c r="M5" s="19" t="s">
        <v>32</v>
      </c>
      <c r="N5" s="51" t="s">
        <v>33</v>
      </c>
      <c r="O5" s="18" t="s">
        <v>34</v>
      </c>
      <c r="P5" s="52" t="s">
        <v>35</v>
      </c>
      <c r="Q5" s="18" t="s">
        <v>36</v>
      </c>
      <c r="R5" s="51" t="s">
        <v>37</v>
      </c>
      <c r="S5" s="18"/>
      <c r="T5" s="17" t="s">
        <v>38</v>
      </c>
      <c r="U5" s="51"/>
      <c r="V5" s="65"/>
      <c r="W5" s="66"/>
      <c r="X5" s="66"/>
      <c r="Y5" s="18"/>
      <c r="Z5" s="62"/>
    </row>
    <row r="6" spans="1:26">
      <c r="A6" s="22" t="s">
        <v>39</v>
      </c>
      <c r="B6" s="23">
        <v>1</v>
      </c>
      <c r="C6" s="24" t="s">
        <v>40</v>
      </c>
      <c r="D6" s="25">
        <v>92.89</v>
      </c>
      <c r="E6" s="23">
        <v>1.75</v>
      </c>
      <c r="F6" s="25">
        <f>(D6+E6)*0.7</f>
        <v>66.248</v>
      </c>
      <c r="G6" s="23">
        <v>60</v>
      </c>
      <c r="H6" s="23">
        <v>20</v>
      </c>
      <c r="I6" s="32">
        <v>20</v>
      </c>
      <c r="J6" s="44">
        <v>15</v>
      </c>
      <c r="K6" s="53">
        <v>96</v>
      </c>
      <c r="L6" s="32">
        <v>100</v>
      </c>
      <c r="M6" s="30">
        <v>100</v>
      </c>
      <c r="N6" s="54">
        <f>(K6*0.6+L6*0.2+M6*0.2)*0.1</f>
        <v>9.76</v>
      </c>
      <c r="O6" s="44">
        <v>18</v>
      </c>
      <c r="P6" s="44">
        <v>5.9</v>
      </c>
      <c r="Q6" s="43">
        <v>37</v>
      </c>
      <c r="R6" s="44">
        <v>6.0225</v>
      </c>
      <c r="S6" s="43">
        <v>16.18</v>
      </c>
      <c r="T6" s="54"/>
      <c r="U6" s="54">
        <f>F6+J6+S6-T6</f>
        <v>97.428</v>
      </c>
      <c r="V6" s="23"/>
      <c r="W6" s="22">
        <v>86</v>
      </c>
      <c r="X6" s="46"/>
      <c r="Y6" s="23" t="s">
        <v>41</v>
      </c>
      <c r="Z6" s="23"/>
    </row>
    <row r="7" spans="1:26">
      <c r="A7" s="22" t="s">
        <v>39</v>
      </c>
      <c r="B7" s="23">
        <v>2</v>
      </c>
      <c r="C7" s="26" t="s">
        <v>42</v>
      </c>
      <c r="D7" s="27">
        <v>92.48</v>
      </c>
      <c r="E7" s="22">
        <v>0.5</v>
      </c>
      <c r="F7" s="25">
        <f>(D7+E7)*0.7</f>
        <v>65.086</v>
      </c>
      <c r="G7" s="23">
        <v>60</v>
      </c>
      <c r="H7" s="23">
        <v>20</v>
      </c>
      <c r="I7" s="32">
        <v>20</v>
      </c>
      <c r="J7" s="44">
        <v>15</v>
      </c>
      <c r="K7" s="53">
        <v>96</v>
      </c>
      <c r="L7" s="32">
        <v>100</v>
      </c>
      <c r="M7" s="30">
        <v>100</v>
      </c>
      <c r="N7" s="54">
        <f>(K7*0.6+L7*0.2+M7*0.2)*0.1</f>
        <v>9.76</v>
      </c>
      <c r="O7" s="43">
        <v>22</v>
      </c>
      <c r="P7" s="43">
        <v>1</v>
      </c>
      <c r="Q7" s="43">
        <v>28</v>
      </c>
      <c r="R7" s="43">
        <v>5.78</v>
      </c>
      <c r="S7" s="43">
        <v>15.64</v>
      </c>
      <c r="T7" s="54"/>
      <c r="U7" s="54">
        <f>F7+J7+S7-T7</f>
        <v>95.726</v>
      </c>
      <c r="V7" s="22"/>
      <c r="W7" s="22">
        <v>86</v>
      </c>
      <c r="X7" s="46"/>
      <c r="Y7" s="22" t="s">
        <v>43</v>
      </c>
      <c r="Z7" s="73"/>
    </row>
    <row r="8" spans="1:26">
      <c r="A8" s="22" t="s">
        <v>44</v>
      </c>
      <c r="B8" s="23">
        <v>3</v>
      </c>
      <c r="C8" s="28" t="s">
        <v>45</v>
      </c>
      <c r="D8" s="29" t="s">
        <v>46</v>
      </c>
      <c r="E8" s="30">
        <v>0.2</v>
      </c>
      <c r="F8" s="31">
        <v>65.84</v>
      </c>
      <c r="G8" s="32">
        <v>60</v>
      </c>
      <c r="H8" s="32">
        <v>20</v>
      </c>
      <c r="I8" s="32">
        <v>20</v>
      </c>
      <c r="J8" s="44">
        <v>15</v>
      </c>
      <c r="K8" s="55">
        <v>93</v>
      </c>
      <c r="L8" s="56">
        <v>100</v>
      </c>
      <c r="M8" s="55">
        <v>100</v>
      </c>
      <c r="N8" s="55">
        <v>9.58</v>
      </c>
      <c r="O8" s="29">
        <v>14</v>
      </c>
      <c r="P8" s="29">
        <v>6.7</v>
      </c>
      <c r="Q8" s="29">
        <v>4</v>
      </c>
      <c r="R8" s="29">
        <v>5.12</v>
      </c>
      <c r="S8" s="29">
        <v>14.7</v>
      </c>
      <c r="T8" s="54"/>
      <c r="U8" s="54">
        <f>F8+J8+S8</f>
        <v>95.54</v>
      </c>
      <c r="V8" s="23"/>
      <c r="W8" s="33">
        <v>86</v>
      </c>
      <c r="X8" s="23"/>
      <c r="Y8" s="23" t="s">
        <v>43</v>
      </c>
      <c r="Z8" s="22"/>
    </row>
    <row r="9" spans="1:26">
      <c r="A9" s="33" t="s">
        <v>47</v>
      </c>
      <c r="B9" s="23">
        <v>4</v>
      </c>
      <c r="C9" s="34" t="s">
        <v>48</v>
      </c>
      <c r="D9" s="35" t="s">
        <v>49</v>
      </c>
      <c r="E9" s="34"/>
      <c r="F9" s="36">
        <f>(D9+E9)*0.7</f>
        <v>63.777</v>
      </c>
      <c r="G9" s="33">
        <v>60</v>
      </c>
      <c r="H9" s="33">
        <v>20</v>
      </c>
      <c r="I9" s="56">
        <v>20</v>
      </c>
      <c r="J9" s="29">
        <f>(G9+H9+I9)*15%</f>
        <v>15</v>
      </c>
      <c r="K9" s="57">
        <v>92</v>
      </c>
      <c r="L9" s="58">
        <v>100</v>
      </c>
      <c r="M9" s="57">
        <v>100</v>
      </c>
      <c r="N9" s="57">
        <v>9.52</v>
      </c>
      <c r="O9" s="57">
        <v>8</v>
      </c>
      <c r="P9" s="57">
        <v>0.1</v>
      </c>
      <c r="Q9" s="57">
        <v>14</v>
      </c>
      <c r="R9" s="57">
        <v>5.0525</v>
      </c>
      <c r="S9" s="29">
        <f>N9+R9</f>
        <v>14.5725</v>
      </c>
      <c r="T9" s="33"/>
      <c r="U9" s="29">
        <f>F9+J9+S9-T9</f>
        <v>93.3495</v>
      </c>
      <c r="V9" s="33"/>
      <c r="W9" s="22">
        <v>70</v>
      </c>
      <c r="X9" s="22"/>
      <c r="Y9" s="33" t="s">
        <v>43</v>
      </c>
      <c r="Z9" s="74"/>
    </row>
    <row r="10" spans="1:26">
      <c r="A10" s="22" t="s">
        <v>50</v>
      </c>
      <c r="B10" s="23">
        <v>5</v>
      </c>
      <c r="C10" s="33" t="s">
        <v>51</v>
      </c>
      <c r="D10" s="37">
        <v>90.94</v>
      </c>
      <c r="E10" s="38"/>
      <c r="F10" s="39">
        <f>SUM(D10+E10)*70%</f>
        <v>63.658</v>
      </c>
      <c r="G10" s="38">
        <v>60</v>
      </c>
      <c r="H10" s="38">
        <v>20</v>
      </c>
      <c r="I10" s="59">
        <v>20</v>
      </c>
      <c r="J10" s="37">
        <v>15</v>
      </c>
      <c r="K10" s="60">
        <v>82</v>
      </c>
      <c r="L10" s="59">
        <v>100</v>
      </c>
      <c r="M10" s="60">
        <v>100</v>
      </c>
      <c r="N10" s="60">
        <f>(K10*0.6+L10*0.2+M10*0.2)*0.1</f>
        <v>8.92</v>
      </c>
      <c r="O10" s="37">
        <v>23</v>
      </c>
      <c r="P10" s="37">
        <v>2</v>
      </c>
      <c r="Q10" s="37">
        <v>13.4</v>
      </c>
      <c r="R10" s="37">
        <v>5.485</v>
      </c>
      <c r="S10" s="37">
        <f>SUM(N10,R10)</f>
        <v>14.405</v>
      </c>
      <c r="T10" s="67"/>
      <c r="U10" s="60">
        <f>F10+J10+S10-T10</f>
        <v>93.063</v>
      </c>
      <c r="V10" s="68"/>
      <c r="W10" s="68">
        <v>77</v>
      </c>
      <c r="X10" s="69"/>
      <c r="Y10" s="23" t="s">
        <v>43</v>
      </c>
      <c r="Z10" s="75"/>
    </row>
    <row r="11" spans="1:26">
      <c r="A11" s="22" t="s">
        <v>39</v>
      </c>
      <c r="B11" s="23">
        <v>6</v>
      </c>
      <c r="C11" s="26" t="s">
        <v>52</v>
      </c>
      <c r="D11" s="27">
        <v>90.06</v>
      </c>
      <c r="E11" s="22"/>
      <c r="F11" s="25">
        <f>(D11+E11)*0.7</f>
        <v>63.042</v>
      </c>
      <c r="G11" s="23">
        <v>60</v>
      </c>
      <c r="H11" s="23">
        <v>20</v>
      </c>
      <c r="I11" s="32">
        <v>20</v>
      </c>
      <c r="J11" s="44">
        <v>15</v>
      </c>
      <c r="K11" s="53">
        <v>93</v>
      </c>
      <c r="L11" s="32">
        <v>100</v>
      </c>
      <c r="M11" s="30">
        <v>100</v>
      </c>
      <c r="N11" s="54">
        <f>(K11*0.6+L11*0.2+M11*0.2)*0.1</f>
        <v>9.58</v>
      </c>
      <c r="O11" s="43">
        <v>4</v>
      </c>
      <c r="P11" s="43">
        <v>0.3</v>
      </c>
      <c r="Q11" s="43">
        <v>30</v>
      </c>
      <c r="R11" s="43">
        <v>5.36</v>
      </c>
      <c r="S11" s="43">
        <f>N11+R11</f>
        <v>14.94</v>
      </c>
      <c r="T11" s="54"/>
      <c r="U11" s="54">
        <f>F11+J11+S11-T11</f>
        <v>92.982</v>
      </c>
      <c r="V11" s="23"/>
      <c r="W11" s="22">
        <v>74</v>
      </c>
      <c r="X11" s="46"/>
      <c r="Y11" s="22" t="s">
        <v>53</v>
      </c>
      <c r="Z11" s="76"/>
    </row>
    <row r="12" spans="1:26">
      <c r="A12" s="22" t="s">
        <v>44</v>
      </c>
      <c r="B12" s="23">
        <v>7</v>
      </c>
      <c r="C12" s="28" t="s">
        <v>54</v>
      </c>
      <c r="D12" s="29" t="s">
        <v>55</v>
      </c>
      <c r="E12" s="30">
        <v>3.2</v>
      </c>
      <c r="F12" s="31">
        <v>62.08</v>
      </c>
      <c r="G12" s="32">
        <v>60</v>
      </c>
      <c r="H12" s="32">
        <v>20</v>
      </c>
      <c r="I12" s="32">
        <v>20</v>
      </c>
      <c r="J12" s="44">
        <v>15</v>
      </c>
      <c r="K12" s="55">
        <v>90.5</v>
      </c>
      <c r="L12" s="56">
        <v>100</v>
      </c>
      <c r="M12" s="55">
        <v>100</v>
      </c>
      <c r="N12" s="55">
        <v>9.43</v>
      </c>
      <c r="O12" s="29">
        <v>32</v>
      </c>
      <c r="P12" s="29">
        <v>23</v>
      </c>
      <c r="Q12" s="29">
        <v>20.5</v>
      </c>
      <c r="R12" s="29">
        <v>6.39</v>
      </c>
      <c r="S12" s="29">
        <v>15.82</v>
      </c>
      <c r="T12" s="54"/>
      <c r="U12" s="54">
        <f>F12+J12+S12</f>
        <v>92.9</v>
      </c>
      <c r="V12" s="23"/>
      <c r="W12" s="33">
        <v>74</v>
      </c>
      <c r="X12" s="23"/>
      <c r="Y12" s="22" t="s">
        <v>43</v>
      </c>
      <c r="Z12" s="23"/>
    </row>
    <row r="13" spans="1:26">
      <c r="A13" s="33" t="s">
        <v>47</v>
      </c>
      <c r="B13" s="23">
        <v>8</v>
      </c>
      <c r="C13" s="34" t="s">
        <v>56</v>
      </c>
      <c r="D13" s="35" t="s">
        <v>57</v>
      </c>
      <c r="E13" s="34"/>
      <c r="F13" s="36">
        <f>(D13+E13)*0.7</f>
        <v>62.489</v>
      </c>
      <c r="G13" s="33">
        <v>60</v>
      </c>
      <c r="H13" s="33">
        <v>20</v>
      </c>
      <c r="I13" s="56">
        <v>20</v>
      </c>
      <c r="J13" s="29">
        <f>(G13+H13+I13)*15%</f>
        <v>15</v>
      </c>
      <c r="K13" s="57">
        <v>95.5</v>
      </c>
      <c r="L13" s="58">
        <v>100</v>
      </c>
      <c r="M13" s="57">
        <v>100</v>
      </c>
      <c r="N13" s="57">
        <v>9.73</v>
      </c>
      <c r="O13" s="57">
        <v>4</v>
      </c>
      <c r="P13" s="57">
        <v>0</v>
      </c>
      <c r="Q13" s="57">
        <v>20</v>
      </c>
      <c r="R13" s="57">
        <v>5.1</v>
      </c>
      <c r="S13" s="29">
        <f>N13+R13</f>
        <v>14.83</v>
      </c>
      <c r="T13" s="33"/>
      <c r="U13" s="29">
        <f>F13+J13+S13-T13</f>
        <v>92.319</v>
      </c>
      <c r="V13" s="33"/>
      <c r="W13" s="22">
        <v>71</v>
      </c>
      <c r="X13" s="22"/>
      <c r="Y13" s="46" t="s">
        <v>53</v>
      </c>
      <c r="Z13" s="74"/>
    </row>
    <row r="14" spans="1:26">
      <c r="A14" s="22" t="s">
        <v>44</v>
      </c>
      <c r="B14" s="23">
        <v>9</v>
      </c>
      <c r="C14" s="28" t="s">
        <v>58</v>
      </c>
      <c r="D14" s="29" t="s">
        <v>59</v>
      </c>
      <c r="E14" s="30">
        <v>0.2</v>
      </c>
      <c r="F14" s="31">
        <v>62.76</v>
      </c>
      <c r="G14" s="32">
        <v>60</v>
      </c>
      <c r="H14" s="32">
        <v>20</v>
      </c>
      <c r="I14" s="32">
        <v>19</v>
      </c>
      <c r="J14" s="44">
        <v>14.85</v>
      </c>
      <c r="K14" s="55">
        <v>88</v>
      </c>
      <c r="L14" s="56">
        <v>100</v>
      </c>
      <c r="M14" s="55">
        <v>100</v>
      </c>
      <c r="N14" s="55">
        <v>9.28</v>
      </c>
      <c r="O14" s="29">
        <v>6</v>
      </c>
      <c r="P14" s="29">
        <v>22.2</v>
      </c>
      <c r="Q14" s="29">
        <v>6</v>
      </c>
      <c r="R14" s="29">
        <v>5.36</v>
      </c>
      <c r="S14" s="29">
        <v>14.64</v>
      </c>
      <c r="T14" s="54"/>
      <c r="U14" s="54">
        <f>F14+J14+S14</f>
        <v>92.25</v>
      </c>
      <c r="V14" s="23"/>
      <c r="W14" s="33">
        <v>80</v>
      </c>
      <c r="X14" s="23"/>
      <c r="Y14" s="22" t="s">
        <v>53</v>
      </c>
      <c r="Z14" s="77"/>
    </row>
    <row r="15" spans="1:26">
      <c r="A15" s="22" t="s">
        <v>44</v>
      </c>
      <c r="B15" s="23">
        <v>10</v>
      </c>
      <c r="C15" s="28" t="s">
        <v>60</v>
      </c>
      <c r="D15" s="29" t="s">
        <v>61</v>
      </c>
      <c r="E15" s="30">
        <v>0.2</v>
      </c>
      <c r="F15" s="31">
        <v>62.17</v>
      </c>
      <c r="G15" s="32">
        <v>60</v>
      </c>
      <c r="H15" s="32">
        <v>20</v>
      </c>
      <c r="I15" s="32">
        <v>20</v>
      </c>
      <c r="J15" s="44">
        <v>15</v>
      </c>
      <c r="K15" s="55">
        <v>94.5</v>
      </c>
      <c r="L15" s="56">
        <v>100</v>
      </c>
      <c r="M15" s="55">
        <v>100</v>
      </c>
      <c r="N15" s="55">
        <v>9.67</v>
      </c>
      <c r="O15" s="29">
        <v>8</v>
      </c>
      <c r="P15" s="29">
        <v>18.2</v>
      </c>
      <c r="Q15" s="29">
        <v>4</v>
      </c>
      <c r="R15" s="29">
        <v>5.26</v>
      </c>
      <c r="S15" s="29">
        <v>14.93</v>
      </c>
      <c r="T15" s="54">
        <v>0.05</v>
      </c>
      <c r="U15" s="54">
        <f>F15+J15+S15-T15</f>
        <v>92.05</v>
      </c>
      <c r="V15" s="23"/>
      <c r="W15" s="70">
        <v>78</v>
      </c>
      <c r="X15" s="33"/>
      <c r="Y15" s="22" t="s">
        <v>62</v>
      </c>
      <c r="Z15" s="46"/>
    </row>
    <row r="16" spans="1:26">
      <c r="A16" s="22" t="s">
        <v>44</v>
      </c>
      <c r="B16" s="23">
        <v>11</v>
      </c>
      <c r="C16" s="28" t="s">
        <v>63</v>
      </c>
      <c r="D16" s="29" t="s">
        <v>64</v>
      </c>
      <c r="E16" s="30"/>
      <c r="F16" s="31">
        <v>62.503</v>
      </c>
      <c r="G16" s="32">
        <v>60</v>
      </c>
      <c r="H16" s="32">
        <v>20</v>
      </c>
      <c r="I16" s="32">
        <v>20</v>
      </c>
      <c r="J16" s="44">
        <v>15</v>
      </c>
      <c r="K16" s="55">
        <v>90</v>
      </c>
      <c r="L16" s="56">
        <v>100</v>
      </c>
      <c r="M16" s="55">
        <v>100</v>
      </c>
      <c r="N16" s="55">
        <v>9.4</v>
      </c>
      <c r="O16" s="29">
        <v>4</v>
      </c>
      <c r="P16" s="29">
        <v>18</v>
      </c>
      <c r="Q16" s="29">
        <v>3</v>
      </c>
      <c r="R16" s="29">
        <v>5.125</v>
      </c>
      <c r="S16" s="29">
        <v>14.525</v>
      </c>
      <c r="T16" s="54"/>
      <c r="U16" s="54">
        <f>F16+J16+S16</f>
        <v>92.028</v>
      </c>
      <c r="V16" s="23"/>
      <c r="W16" s="33">
        <v>77</v>
      </c>
      <c r="X16" s="23"/>
      <c r="Y16" s="22" t="s">
        <v>62</v>
      </c>
      <c r="Z16" s="23"/>
    </row>
    <row r="17" spans="1:26">
      <c r="A17" s="22" t="s">
        <v>39</v>
      </c>
      <c r="B17" s="23">
        <v>12</v>
      </c>
      <c r="C17" s="24" t="s">
        <v>65</v>
      </c>
      <c r="D17" s="25">
        <v>88.56</v>
      </c>
      <c r="E17" s="22"/>
      <c r="F17" s="25">
        <f>(D17+E17)*0.7</f>
        <v>61.992</v>
      </c>
      <c r="G17" s="23">
        <v>60</v>
      </c>
      <c r="H17" s="23">
        <v>20</v>
      </c>
      <c r="I17" s="32">
        <v>20</v>
      </c>
      <c r="J17" s="44">
        <v>15</v>
      </c>
      <c r="K17" s="53">
        <v>91.5</v>
      </c>
      <c r="L17" s="32">
        <v>100</v>
      </c>
      <c r="M17" s="30">
        <v>100</v>
      </c>
      <c r="N17" s="54">
        <f>(K17*0.6+L17*0.2+M17*0.2)*0.1</f>
        <v>9.49</v>
      </c>
      <c r="O17" s="44">
        <v>20</v>
      </c>
      <c r="P17" s="44">
        <v>0</v>
      </c>
      <c r="Q17" s="43">
        <v>20</v>
      </c>
      <c r="R17" s="44">
        <v>5.45</v>
      </c>
      <c r="S17" s="43">
        <f>N17+R17</f>
        <v>14.94</v>
      </c>
      <c r="T17" s="54"/>
      <c r="U17" s="54">
        <f>F17+J17+S17-T17</f>
        <v>91.932</v>
      </c>
      <c r="V17" s="22"/>
      <c r="W17" s="22">
        <v>67</v>
      </c>
      <c r="X17" s="46"/>
      <c r="Y17" s="22" t="s">
        <v>62</v>
      </c>
      <c r="Z17" s="73"/>
    </row>
    <row r="18" spans="1:26">
      <c r="A18" s="22" t="s">
        <v>39</v>
      </c>
      <c r="B18" s="23">
        <v>13</v>
      </c>
      <c r="C18" s="24" t="s">
        <v>66</v>
      </c>
      <c r="D18" s="25">
        <v>87.77</v>
      </c>
      <c r="E18" s="22">
        <v>0.75</v>
      </c>
      <c r="F18" s="25">
        <f>(D18+E18)*0.7</f>
        <v>61.964</v>
      </c>
      <c r="G18" s="23">
        <v>60</v>
      </c>
      <c r="H18" s="23">
        <v>20</v>
      </c>
      <c r="I18" s="32">
        <v>20</v>
      </c>
      <c r="J18" s="44">
        <v>15</v>
      </c>
      <c r="K18" s="53">
        <v>89</v>
      </c>
      <c r="L18" s="32">
        <v>100</v>
      </c>
      <c r="M18" s="30">
        <v>100</v>
      </c>
      <c r="N18" s="54">
        <f>(K18*0.6+L18*0.2+M18*0.2)*0.1</f>
        <v>9.34</v>
      </c>
      <c r="O18" s="57">
        <v>13.5</v>
      </c>
      <c r="P18" s="44">
        <v>1.7</v>
      </c>
      <c r="Q18" s="43">
        <v>24</v>
      </c>
      <c r="R18" s="57">
        <v>5.48</v>
      </c>
      <c r="S18" s="43">
        <f>N18+R18</f>
        <v>14.82</v>
      </c>
      <c r="T18" s="54"/>
      <c r="U18" s="54">
        <f>F18+J18+S18-T18</f>
        <v>91.784</v>
      </c>
      <c r="V18" s="23"/>
      <c r="W18" s="22">
        <v>80</v>
      </c>
      <c r="X18" s="46"/>
      <c r="Y18" s="22" t="s">
        <v>62</v>
      </c>
      <c r="Z18" s="23"/>
    </row>
    <row r="19" spans="1:26">
      <c r="A19" s="22" t="s">
        <v>50</v>
      </c>
      <c r="B19" s="23">
        <v>14</v>
      </c>
      <c r="C19" s="33" t="s">
        <v>67</v>
      </c>
      <c r="D19" s="40">
        <v>88.55</v>
      </c>
      <c r="E19" s="38"/>
      <c r="F19" s="39">
        <f>SUM(D19+E19)*70%</f>
        <v>61.985</v>
      </c>
      <c r="G19" s="38">
        <v>60</v>
      </c>
      <c r="H19" s="38">
        <v>20</v>
      </c>
      <c r="I19" s="59">
        <v>20</v>
      </c>
      <c r="J19" s="37">
        <v>15</v>
      </c>
      <c r="K19" s="60">
        <f>94/2+96/2</f>
        <v>95</v>
      </c>
      <c r="L19" s="59">
        <v>100</v>
      </c>
      <c r="M19" s="60">
        <v>100</v>
      </c>
      <c r="N19" s="60">
        <f>(K19*0.6+L19*0.2+M19*0.2)*0.1</f>
        <v>9.7</v>
      </c>
      <c r="O19" s="37">
        <v>12</v>
      </c>
      <c r="P19" s="37">
        <v>2.5</v>
      </c>
      <c r="Q19" s="37">
        <v>8.25</v>
      </c>
      <c r="R19" s="37">
        <v>5.06875</v>
      </c>
      <c r="S19" s="37">
        <f>SUM(N19,R19)</f>
        <v>14.76875</v>
      </c>
      <c r="T19" s="60">
        <v>0.05</v>
      </c>
      <c r="U19" s="60">
        <f>F19+J19+S19-T19</f>
        <v>91.70375</v>
      </c>
      <c r="V19" s="68"/>
      <c r="W19" s="68">
        <v>74</v>
      </c>
      <c r="X19" s="38"/>
      <c r="Y19" s="22" t="s">
        <v>43</v>
      </c>
      <c r="Z19" s="78"/>
    </row>
    <row r="20" spans="1:26">
      <c r="A20" s="22" t="s">
        <v>50</v>
      </c>
      <c r="B20" s="23">
        <v>15</v>
      </c>
      <c r="C20" s="33" t="s">
        <v>68</v>
      </c>
      <c r="D20" s="40">
        <v>88.32</v>
      </c>
      <c r="E20" s="38"/>
      <c r="F20" s="39">
        <f>SUM(D20+E20)*70%</f>
        <v>61.824</v>
      </c>
      <c r="G20" s="38">
        <v>60</v>
      </c>
      <c r="H20" s="38">
        <v>20</v>
      </c>
      <c r="I20" s="59">
        <v>20</v>
      </c>
      <c r="J20" s="37">
        <v>15</v>
      </c>
      <c r="K20" s="60">
        <f>93/2+97/2</f>
        <v>95</v>
      </c>
      <c r="L20" s="59">
        <v>100</v>
      </c>
      <c r="M20" s="60">
        <v>100</v>
      </c>
      <c r="N20" s="60">
        <f>(K20*0.6+L20*0.2+M20*0.2)*0.1</f>
        <v>9.7</v>
      </c>
      <c r="O20" s="37">
        <v>8</v>
      </c>
      <c r="P20" s="37">
        <v>1</v>
      </c>
      <c r="Q20" s="37">
        <v>17.1</v>
      </c>
      <c r="R20" s="37">
        <v>5.1525</v>
      </c>
      <c r="S20" s="37">
        <f>SUM(N20,R20)</f>
        <v>14.8525</v>
      </c>
      <c r="T20" s="60"/>
      <c r="U20" s="60">
        <f>F20+J20+S20-T20</f>
        <v>91.6765</v>
      </c>
      <c r="V20" s="68"/>
      <c r="W20" s="68">
        <v>71</v>
      </c>
      <c r="X20" s="71"/>
      <c r="Y20" s="22" t="s">
        <v>53</v>
      </c>
      <c r="Z20" s="79"/>
    </row>
    <row r="21" spans="1:26">
      <c r="A21" s="22" t="s">
        <v>50</v>
      </c>
      <c r="B21" s="23">
        <v>16</v>
      </c>
      <c r="C21" s="41" t="s">
        <v>69</v>
      </c>
      <c r="D21" s="42">
        <v>87.57</v>
      </c>
      <c r="E21" s="38"/>
      <c r="F21" s="39">
        <f>SUM(D21+E21)*70%</f>
        <v>61.299</v>
      </c>
      <c r="G21" s="38">
        <v>60</v>
      </c>
      <c r="H21" s="38">
        <v>20</v>
      </c>
      <c r="I21" s="59">
        <v>20</v>
      </c>
      <c r="J21" s="37">
        <v>15</v>
      </c>
      <c r="K21" s="60">
        <f>98/2+95/2</f>
        <v>96.5</v>
      </c>
      <c r="L21" s="59">
        <v>100</v>
      </c>
      <c r="M21" s="60">
        <v>100</v>
      </c>
      <c r="N21" s="60">
        <f>(K21*0.6+L21*0.2+M21*0.2)*0.1</f>
        <v>9.79</v>
      </c>
      <c r="O21" s="37">
        <v>4</v>
      </c>
      <c r="P21" s="37">
        <v>1</v>
      </c>
      <c r="Q21" s="37">
        <v>29.3</v>
      </c>
      <c r="R21" s="37">
        <v>5.3575</v>
      </c>
      <c r="S21" s="37">
        <f>SUM(N21,R21)</f>
        <v>15.1475</v>
      </c>
      <c r="T21" s="60"/>
      <c r="U21" s="60">
        <f>F21+J21+S21-T21</f>
        <v>91.4465</v>
      </c>
      <c r="V21" s="68"/>
      <c r="W21" s="68">
        <v>74</v>
      </c>
      <c r="X21" s="69"/>
      <c r="Y21" s="22" t="s">
        <v>62</v>
      </c>
      <c r="Z21" s="78"/>
    </row>
    <row r="22" spans="1:26">
      <c r="A22" s="22" t="s">
        <v>39</v>
      </c>
      <c r="B22" s="23">
        <v>17</v>
      </c>
      <c r="C22" s="24" t="s">
        <v>70</v>
      </c>
      <c r="D22" s="25">
        <v>88.38</v>
      </c>
      <c r="E22" s="22"/>
      <c r="F22" s="25">
        <f>(D22+E22)*0.7</f>
        <v>61.866</v>
      </c>
      <c r="G22" s="23">
        <v>60</v>
      </c>
      <c r="H22" s="23">
        <v>20</v>
      </c>
      <c r="I22" s="32">
        <v>20</v>
      </c>
      <c r="J22" s="44">
        <v>15</v>
      </c>
      <c r="K22" s="53">
        <v>93</v>
      </c>
      <c r="L22" s="32">
        <v>100</v>
      </c>
      <c r="M22" s="30">
        <v>100</v>
      </c>
      <c r="N22" s="54">
        <f>(K22*0.6+L22*0.2+M22*0.2)*0.1</f>
        <v>9.58</v>
      </c>
      <c r="O22" s="44">
        <v>12</v>
      </c>
      <c r="P22" s="44">
        <v>1</v>
      </c>
      <c r="Q22" s="43">
        <v>14</v>
      </c>
      <c r="R22" s="44">
        <v>5.18</v>
      </c>
      <c r="S22" s="43">
        <f>N22+R22</f>
        <v>14.76</v>
      </c>
      <c r="T22" s="54">
        <v>0.2</v>
      </c>
      <c r="U22" s="54">
        <f>F22+J22+S22-T22</f>
        <v>91.426</v>
      </c>
      <c r="V22" s="23"/>
      <c r="W22" s="22">
        <v>77</v>
      </c>
      <c r="X22" s="46"/>
      <c r="Y22" s="46" t="s">
        <v>71</v>
      </c>
      <c r="Z22" s="46"/>
    </row>
    <row r="23" spans="1:26">
      <c r="A23" s="22" t="s">
        <v>39</v>
      </c>
      <c r="B23" s="23">
        <v>18</v>
      </c>
      <c r="C23" s="24" t="s">
        <v>72</v>
      </c>
      <c r="D23" s="25">
        <v>88.39</v>
      </c>
      <c r="E23" s="22"/>
      <c r="F23" s="25">
        <f>(D23+E23)*0.7</f>
        <v>61.873</v>
      </c>
      <c r="G23" s="23">
        <v>60</v>
      </c>
      <c r="H23" s="23">
        <v>20</v>
      </c>
      <c r="I23" s="32">
        <v>20</v>
      </c>
      <c r="J23" s="44">
        <v>15</v>
      </c>
      <c r="K23" s="53">
        <v>91</v>
      </c>
      <c r="L23" s="32">
        <v>100</v>
      </c>
      <c r="M23" s="30">
        <v>100</v>
      </c>
      <c r="N23" s="54">
        <f>(K23*0.6+L23*0.2+M23*0.2)*0.1</f>
        <v>9.46</v>
      </c>
      <c r="O23" s="57">
        <v>10</v>
      </c>
      <c r="P23" s="57">
        <v>0</v>
      </c>
      <c r="Q23" s="43">
        <v>19</v>
      </c>
      <c r="R23" s="57">
        <v>5.23</v>
      </c>
      <c r="S23" s="43">
        <f>N23+R23</f>
        <v>14.69</v>
      </c>
      <c r="T23" s="54">
        <v>0.15</v>
      </c>
      <c r="U23" s="54">
        <f>F23+J23+S23-T23</f>
        <v>91.413</v>
      </c>
      <c r="V23" s="22"/>
      <c r="W23" s="72">
        <v>69</v>
      </c>
      <c r="X23" s="46"/>
      <c r="Y23" s="46" t="s">
        <v>71</v>
      </c>
      <c r="Z23" s="77"/>
    </row>
    <row r="24" spans="1:26">
      <c r="A24" s="22" t="s">
        <v>44</v>
      </c>
      <c r="B24" s="23">
        <v>19</v>
      </c>
      <c r="C24" s="28" t="s">
        <v>73</v>
      </c>
      <c r="D24" s="29" t="s">
        <v>74</v>
      </c>
      <c r="E24" s="30">
        <v>0.2</v>
      </c>
      <c r="F24" s="31">
        <v>62.97</v>
      </c>
      <c r="G24" s="32">
        <v>60</v>
      </c>
      <c r="H24" s="32">
        <v>20</v>
      </c>
      <c r="I24" s="32">
        <v>20</v>
      </c>
      <c r="J24" s="44">
        <v>15</v>
      </c>
      <c r="K24" s="55">
        <v>96</v>
      </c>
      <c r="L24" s="56">
        <v>100</v>
      </c>
      <c r="M24" s="55">
        <v>100</v>
      </c>
      <c r="N24" s="55">
        <v>9.76</v>
      </c>
      <c r="O24" s="29">
        <v>6</v>
      </c>
      <c r="P24" s="29">
        <v>8.2</v>
      </c>
      <c r="Q24" s="29">
        <v>0</v>
      </c>
      <c r="R24" s="29">
        <v>3.55</v>
      </c>
      <c r="S24" s="29">
        <v>13.31</v>
      </c>
      <c r="T24" s="54"/>
      <c r="U24" s="54">
        <f>F24+J24+S24</f>
        <v>91.28</v>
      </c>
      <c r="V24" s="23"/>
      <c r="W24" s="33">
        <v>77</v>
      </c>
      <c r="X24" s="23"/>
      <c r="Y24" s="46" t="s">
        <v>71</v>
      </c>
      <c r="Z24" s="23"/>
    </row>
    <row r="25" spans="1:26">
      <c r="A25" s="22" t="s">
        <v>39</v>
      </c>
      <c r="B25" s="23">
        <v>20</v>
      </c>
      <c r="C25" s="24" t="s">
        <v>75</v>
      </c>
      <c r="D25" s="25">
        <v>88.44</v>
      </c>
      <c r="E25" s="22"/>
      <c r="F25" s="25">
        <f>(D25+E25)*0.7</f>
        <v>61.908</v>
      </c>
      <c r="G25" s="23">
        <v>60</v>
      </c>
      <c r="H25" s="23">
        <v>20</v>
      </c>
      <c r="I25" s="32">
        <v>20</v>
      </c>
      <c r="J25" s="44">
        <v>15</v>
      </c>
      <c r="K25" s="53">
        <v>87.5</v>
      </c>
      <c r="L25" s="32">
        <v>100</v>
      </c>
      <c r="M25" s="30">
        <v>100</v>
      </c>
      <c r="N25" s="54">
        <f>(K25*0.6+L25*0.2+M25*0.2)*0.1</f>
        <v>9.25</v>
      </c>
      <c r="O25" s="57">
        <v>16</v>
      </c>
      <c r="P25" s="44">
        <v>0</v>
      </c>
      <c r="Q25" s="43">
        <v>8</v>
      </c>
      <c r="R25" s="57">
        <v>5.1</v>
      </c>
      <c r="S25" s="43">
        <f>N25+R25</f>
        <v>14.35</v>
      </c>
      <c r="T25" s="54"/>
      <c r="U25" s="54">
        <f>F25+J25+S25-T25</f>
        <v>91.258</v>
      </c>
      <c r="V25" s="22"/>
      <c r="W25" s="22">
        <v>75</v>
      </c>
      <c r="X25" s="46"/>
      <c r="Y25" s="46" t="s">
        <v>71</v>
      </c>
      <c r="Z25" s="77"/>
    </row>
    <row r="26" spans="1:26">
      <c r="A26" s="22" t="s">
        <v>50</v>
      </c>
      <c r="B26" s="23">
        <v>21</v>
      </c>
      <c r="C26" s="41" t="s">
        <v>76</v>
      </c>
      <c r="D26" s="29">
        <v>87.86</v>
      </c>
      <c r="E26" s="23"/>
      <c r="F26" s="39">
        <f>SUM(D26+E26)*70%</f>
        <v>61.502</v>
      </c>
      <c r="G26" s="38">
        <v>60</v>
      </c>
      <c r="H26" s="38">
        <v>20</v>
      </c>
      <c r="I26" s="59">
        <v>20</v>
      </c>
      <c r="J26" s="37">
        <v>15</v>
      </c>
      <c r="K26" s="60">
        <f>81/2+91/2</f>
        <v>86</v>
      </c>
      <c r="L26" s="59">
        <v>100</v>
      </c>
      <c r="M26" s="60">
        <v>90.7</v>
      </c>
      <c r="N26" s="60">
        <f>(K26*0.6+L26*0.2+M26*0.2)*0.1</f>
        <v>8.974</v>
      </c>
      <c r="O26" s="37">
        <v>22</v>
      </c>
      <c r="P26" s="37">
        <v>1.7</v>
      </c>
      <c r="Q26" s="37">
        <v>26.05</v>
      </c>
      <c r="R26" s="37">
        <v>5.74375</v>
      </c>
      <c r="S26" s="37">
        <f>SUM(N26,R26)</f>
        <v>14.71775</v>
      </c>
      <c r="T26" s="60"/>
      <c r="U26" s="60">
        <f>F26+J26+S26-T26</f>
        <v>91.21975</v>
      </c>
      <c r="V26" s="68"/>
      <c r="W26" s="68">
        <v>72</v>
      </c>
      <c r="X26" s="69"/>
      <c r="Y26" s="22" t="s">
        <v>62</v>
      </c>
      <c r="Z26" s="78"/>
    </row>
    <row r="27" spans="1:26">
      <c r="A27" s="33" t="s">
        <v>47</v>
      </c>
      <c r="B27" s="23">
        <v>22</v>
      </c>
      <c r="C27" s="34" t="s">
        <v>77</v>
      </c>
      <c r="D27" s="35" t="s">
        <v>78</v>
      </c>
      <c r="E27" s="34"/>
      <c r="F27" s="36">
        <f>(D27+E27)*0.7</f>
        <v>60.963</v>
      </c>
      <c r="G27" s="33">
        <v>60</v>
      </c>
      <c r="H27" s="33">
        <v>20</v>
      </c>
      <c r="I27" s="56">
        <v>20</v>
      </c>
      <c r="J27" s="29">
        <f>(G27+H27+I27)*15%</f>
        <v>15</v>
      </c>
      <c r="K27" s="57">
        <v>95.5</v>
      </c>
      <c r="L27" s="58">
        <v>100</v>
      </c>
      <c r="M27" s="57">
        <v>100</v>
      </c>
      <c r="N27" s="57">
        <v>9.73</v>
      </c>
      <c r="O27" s="57">
        <v>12</v>
      </c>
      <c r="P27" s="57">
        <v>0.3</v>
      </c>
      <c r="Q27" s="57">
        <v>27</v>
      </c>
      <c r="R27" s="57">
        <v>5.4825</v>
      </c>
      <c r="S27" s="29">
        <f>N27+R27</f>
        <v>15.2125</v>
      </c>
      <c r="T27" s="33"/>
      <c r="U27" s="29">
        <f>F27+J27+S27-T27</f>
        <v>91.1755</v>
      </c>
      <c r="V27" s="33"/>
      <c r="W27" s="22">
        <v>78</v>
      </c>
      <c r="X27" s="22"/>
      <c r="Y27" s="46" t="s">
        <v>62</v>
      </c>
      <c r="Z27" s="74"/>
    </row>
    <row r="28" spans="1:26">
      <c r="A28" s="22" t="s">
        <v>50</v>
      </c>
      <c r="B28" s="23">
        <v>23</v>
      </c>
      <c r="C28" s="33" t="s">
        <v>79</v>
      </c>
      <c r="D28" s="43">
        <v>87.95</v>
      </c>
      <c r="E28" s="23"/>
      <c r="F28" s="39">
        <f>SUM(D28+E28)*70%</f>
        <v>61.565</v>
      </c>
      <c r="G28" s="38">
        <v>60</v>
      </c>
      <c r="H28" s="38">
        <v>20</v>
      </c>
      <c r="I28" s="59">
        <v>20</v>
      </c>
      <c r="J28" s="37">
        <v>15</v>
      </c>
      <c r="K28" s="60">
        <f>86/2+75/2</f>
        <v>80.5</v>
      </c>
      <c r="L28" s="59">
        <v>100</v>
      </c>
      <c r="M28" s="60">
        <v>100</v>
      </c>
      <c r="N28" s="60">
        <f>(K28*0.6+L28*0.2+M28*0.2)*0.1</f>
        <v>8.83</v>
      </c>
      <c r="O28" s="37">
        <v>12</v>
      </c>
      <c r="P28" s="37">
        <v>6.7</v>
      </c>
      <c r="Q28" s="37">
        <v>26</v>
      </c>
      <c r="R28" s="37">
        <v>5.6175</v>
      </c>
      <c r="S28" s="37">
        <f>SUM(N28,R28)</f>
        <v>14.4475</v>
      </c>
      <c r="T28" s="67"/>
      <c r="U28" s="60">
        <f>F28+J28+S28-T28</f>
        <v>91.0125</v>
      </c>
      <c r="V28" s="68"/>
      <c r="W28" s="68">
        <v>72</v>
      </c>
      <c r="X28" s="69"/>
      <c r="Y28" s="46" t="s">
        <v>71</v>
      </c>
      <c r="Z28" s="75"/>
    </row>
    <row r="29" spans="1:26">
      <c r="A29" s="22" t="s">
        <v>39</v>
      </c>
      <c r="B29" s="23">
        <v>24</v>
      </c>
      <c r="C29" s="24" t="s">
        <v>80</v>
      </c>
      <c r="D29" s="25">
        <v>87.73</v>
      </c>
      <c r="E29" s="22"/>
      <c r="F29" s="25">
        <f>(D29+E29)*0.7</f>
        <v>61.411</v>
      </c>
      <c r="G29" s="23">
        <v>60</v>
      </c>
      <c r="H29" s="23">
        <v>20</v>
      </c>
      <c r="I29" s="32">
        <v>20</v>
      </c>
      <c r="J29" s="44">
        <v>15</v>
      </c>
      <c r="K29" s="53">
        <v>87</v>
      </c>
      <c r="L29" s="32">
        <v>100</v>
      </c>
      <c r="M29" s="30">
        <v>100</v>
      </c>
      <c r="N29" s="54">
        <f>(K29*0.6+L29*0.2+M29*0.2)*0.1</f>
        <v>9.22</v>
      </c>
      <c r="O29" s="57">
        <v>8</v>
      </c>
      <c r="P29" s="44">
        <v>1.5</v>
      </c>
      <c r="Q29" s="43">
        <v>26</v>
      </c>
      <c r="R29" s="57">
        <v>5.39</v>
      </c>
      <c r="S29" s="43">
        <f>N29+R29</f>
        <v>14.61</v>
      </c>
      <c r="T29" s="54">
        <v>0.1</v>
      </c>
      <c r="U29" s="54">
        <f>F29+J29+S29-T29</f>
        <v>90.921</v>
      </c>
      <c r="V29" s="23"/>
      <c r="W29" s="22">
        <v>75</v>
      </c>
      <c r="X29" s="46"/>
      <c r="Y29" s="46" t="s">
        <v>71</v>
      </c>
      <c r="Z29" s="23"/>
    </row>
    <row r="30" spans="1:26">
      <c r="A30" s="22" t="s">
        <v>50</v>
      </c>
      <c r="B30" s="23">
        <v>25</v>
      </c>
      <c r="C30" s="33" t="s">
        <v>81</v>
      </c>
      <c r="D30" s="43">
        <v>86.96</v>
      </c>
      <c r="E30" s="23"/>
      <c r="F30" s="39">
        <f>SUM(D30+E30)*70%</f>
        <v>60.872</v>
      </c>
      <c r="G30" s="38">
        <v>60</v>
      </c>
      <c r="H30" s="38">
        <v>20</v>
      </c>
      <c r="I30" s="59">
        <v>20</v>
      </c>
      <c r="J30" s="37">
        <v>15</v>
      </c>
      <c r="K30" s="60">
        <f>87/2+80/2</f>
        <v>83.5</v>
      </c>
      <c r="L30" s="59">
        <v>100</v>
      </c>
      <c r="M30" s="60">
        <v>100</v>
      </c>
      <c r="N30" s="60">
        <f>(K30*0.6+L30*0.2+M30*0.2)*0.1</f>
        <v>9.01</v>
      </c>
      <c r="O30" s="37">
        <v>28</v>
      </c>
      <c r="P30" s="37">
        <v>0</v>
      </c>
      <c r="Q30" s="37">
        <v>33</v>
      </c>
      <c r="R30" s="37">
        <v>6.025</v>
      </c>
      <c r="S30" s="37">
        <f>SUM(N30,R30)</f>
        <v>15.035</v>
      </c>
      <c r="T30" s="60">
        <v>0.05</v>
      </c>
      <c r="U30" s="60">
        <f>F30+J30+S30-T30</f>
        <v>90.857</v>
      </c>
      <c r="V30" s="68"/>
      <c r="W30" s="68">
        <v>74</v>
      </c>
      <c r="X30" s="38"/>
      <c r="Y30" s="46" t="s">
        <v>71</v>
      </c>
      <c r="Z30" s="78"/>
    </row>
    <row r="31" spans="1:26">
      <c r="A31" s="22" t="s">
        <v>50</v>
      </c>
      <c r="B31" s="23">
        <v>26</v>
      </c>
      <c r="C31" s="33" t="s">
        <v>82</v>
      </c>
      <c r="D31" s="43">
        <v>87.81</v>
      </c>
      <c r="E31" s="23"/>
      <c r="F31" s="39">
        <f>SUM(D31+E31)*70%</f>
        <v>61.467</v>
      </c>
      <c r="G31" s="38">
        <v>60</v>
      </c>
      <c r="H31" s="38">
        <v>20</v>
      </c>
      <c r="I31" s="59">
        <v>20</v>
      </c>
      <c r="J31" s="37">
        <v>15</v>
      </c>
      <c r="K31" s="60">
        <f>91/2+84/2</f>
        <v>87.5</v>
      </c>
      <c r="L31" s="59">
        <v>100</v>
      </c>
      <c r="M31" s="60">
        <v>95.35</v>
      </c>
      <c r="N31" s="60">
        <f>(K31*0.6+L31*0.2+M31*0.2)*0.1</f>
        <v>9.157</v>
      </c>
      <c r="O31" s="37">
        <v>8</v>
      </c>
      <c r="P31" s="37">
        <v>1</v>
      </c>
      <c r="Q31" s="37">
        <v>15.2</v>
      </c>
      <c r="R31" s="37">
        <v>5.105</v>
      </c>
      <c r="S31" s="37">
        <f>SUM(N31,R31)</f>
        <v>14.262</v>
      </c>
      <c r="T31" s="60">
        <v>0.05</v>
      </c>
      <c r="U31" s="60">
        <f>F31+J31+S31-T31</f>
        <v>90.679</v>
      </c>
      <c r="V31" s="68"/>
      <c r="W31" s="68">
        <v>75</v>
      </c>
      <c r="X31" s="38"/>
      <c r="Y31" s="46" t="s">
        <v>71</v>
      </c>
      <c r="Z31" s="78"/>
    </row>
    <row r="32" spans="1:26">
      <c r="A32" s="22" t="s">
        <v>39</v>
      </c>
      <c r="B32" s="23">
        <v>27</v>
      </c>
      <c r="C32" s="24" t="s">
        <v>83</v>
      </c>
      <c r="D32" s="25">
        <v>87.38</v>
      </c>
      <c r="E32" s="22"/>
      <c r="F32" s="25">
        <f>(D32+E32)*0.7</f>
        <v>61.166</v>
      </c>
      <c r="G32" s="23">
        <v>60</v>
      </c>
      <c r="H32" s="23">
        <v>20</v>
      </c>
      <c r="I32" s="32">
        <v>20</v>
      </c>
      <c r="J32" s="44">
        <v>15</v>
      </c>
      <c r="K32" s="53">
        <v>90.5</v>
      </c>
      <c r="L32" s="32">
        <v>100</v>
      </c>
      <c r="M32" s="30">
        <v>100</v>
      </c>
      <c r="N32" s="54">
        <f>(K32*0.6+L32*0.2+M32*0.2)*0.1</f>
        <v>9.43</v>
      </c>
      <c r="O32" s="44">
        <v>4</v>
      </c>
      <c r="P32" s="44">
        <v>0</v>
      </c>
      <c r="Q32" s="43">
        <v>12</v>
      </c>
      <c r="R32" s="44">
        <v>5.05</v>
      </c>
      <c r="S32" s="43">
        <f>N32+R32</f>
        <v>14.48</v>
      </c>
      <c r="T32" s="54"/>
      <c r="U32" s="54">
        <f>F32+J32+S32-T32</f>
        <v>90.646</v>
      </c>
      <c r="V32" s="22"/>
      <c r="W32" s="22">
        <v>74</v>
      </c>
      <c r="X32" s="46"/>
      <c r="Y32" s="46" t="s">
        <v>71</v>
      </c>
      <c r="Z32" s="22"/>
    </row>
    <row r="33" spans="1:26">
      <c r="A33" s="22" t="s">
        <v>50</v>
      </c>
      <c r="B33" s="23">
        <v>28</v>
      </c>
      <c r="C33" s="33" t="s">
        <v>84</v>
      </c>
      <c r="D33" s="44">
        <v>87.21</v>
      </c>
      <c r="E33" s="23"/>
      <c r="F33" s="39">
        <f>SUM(D33+E33)*70%</f>
        <v>61.047</v>
      </c>
      <c r="G33" s="38">
        <v>60</v>
      </c>
      <c r="H33" s="38">
        <v>20</v>
      </c>
      <c r="I33" s="59">
        <v>20</v>
      </c>
      <c r="J33" s="37">
        <v>15</v>
      </c>
      <c r="K33" s="60">
        <f>91/2+98/2</f>
        <v>94.5</v>
      </c>
      <c r="L33" s="59">
        <v>100</v>
      </c>
      <c r="M33" s="60">
        <v>90.7</v>
      </c>
      <c r="N33" s="60">
        <f>(K33*0.6+L33*0.2+M33*0.2)*0.1</f>
        <v>9.484</v>
      </c>
      <c r="O33" s="37">
        <v>10</v>
      </c>
      <c r="P33" s="37">
        <v>1</v>
      </c>
      <c r="Q33" s="37">
        <v>10.1</v>
      </c>
      <c r="R33" s="37">
        <v>5.0275</v>
      </c>
      <c r="S33" s="37">
        <f>SUM(N33,R33)</f>
        <v>14.5115</v>
      </c>
      <c r="T33" s="67"/>
      <c r="U33" s="60">
        <f>F33+J33+S33-T33</f>
        <v>90.5585</v>
      </c>
      <c r="V33" s="68"/>
      <c r="W33" s="68">
        <v>71</v>
      </c>
      <c r="X33" s="38"/>
      <c r="Y33" s="46" t="s">
        <v>71</v>
      </c>
      <c r="Z33" s="80"/>
    </row>
    <row r="34" spans="1:26">
      <c r="A34" s="33" t="s">
        <v>47</v>
      </c>
      <c r="B34" s="23">
        <v>29</v>
      </c>
      <c r="C34" s="34" t="s">
        <v>85</v>
      </c>
      <c r="D34" s="35" t="s">
        <v>86</v>
      </c>
      <c r="E34" s="34"/>
      <c r="F34" s="36">
        <f>(D34+E34)*0.7</f>
        <v>65.422</v>
      </c>
      <c r="G34" s="33">
        <v>60</v>
      </c>
      <c r="H34" s="33">
        <v>20</v>
      </c>
      <c r="I34" s="56">
        <v>20</v>
      </c>
      <c r="J34" s="29">
        <f>(G34+H34+I34)*15%</f>
        <v>15</v>
      </c>
      <c r="K34" s="57">
        <v>87.5</v>
      </c>
      <c r="L34" s="58">
        <v>100</v>
      </c>
      <c r="M34" s="57">
        <v>100</v>
      </c>
      <c r="N34" s="57">
        <v>9.25</v>
      </c>
      <c r="O34" s="57">
        <v>0</v>
      </c>
      <c r="P34" s="57">
        <v>0.85</v>
      </c>
      <c r="Q34" s="57">
        <v>2</v>
      </c>
      <c r="R34" s="57">
        <v>0.7125</v>
      </c>
      <c r="S34" s="29">
        <f>N34+R34</f>
        <v>9.9625</v>
      </c>
      <c r="T34" s="33"/>
      <c r="U34" s="29">
        <f>F34+J34+S34-T34</f>
        <v>90.3845</v>
      </c>
      <c r="V34" s="33"/>
      <c r="W34" s="22">
        <v>87</v>
      </c>
      <c r="X34" s="22"/>
      <c r="Y34" s="46" t="s">
        <v>62</v>
      </c>
      <c r="Z34" s="74"/>
    </row>
    <row r="35" spans="1:26">
      <c r="A35" s="22" t="s">
        <v>39</v>
      </c>
      <c r="B35" s="23">
        <v>30</v>
      </c>
      <c r="C35" s="24" t="s">
        <v>87</v>
      </c>
      <c r="D35" s="25">
        <v>85.72</v>
      </c>
      <c r="E35" s="22"/>
      <c r="F35" s="25">
        <f>(D35+E35)*0.7</f>
        <v>60.004</v>
      </c>
      <c r="G35" s="23">
        <v>60</v>
      </c>
      <c r="H35" s="23">
        <v>20</v>
      </c>
      <c r="I35" s="32">
        <v>20</v>
      </c>
      <c r="J35" s="44">
        <v>15</v>
      </c>
      <c r="K35" s="53">
        <v>98</v>
      </c>
      <c r="L35" s="32">
        <v>100</v>
      </c>
      <c r="M35" s="30">
        <v>100</v>
      </c>
      <c r="N35" s="54">
        <f>(K35*0.6+L35*0.2+M35*0.2)*0.1</f>
        <v>9.88</v>
      </c>
      <c r="O35" s="57">
        <v>18</v>
      </c>
      <c r="P35" s="57">
        <v>1</v>
      </c>
      <c r="Q35" s="43">
        <v>19</v>
      </c>
      <c r="R35" s="57">
        <v>5.5</v>
      </c>
      <c r="S35" s="43">
        <f>N35+R35</f>
        <v>15.38</v>
      </c>
      <c r="T35" s="54"/>
      <c r="U35" s="54">
        <f>F35+J35+S35-T35</f>
        <v>90.384</v>
      </c>
      <c r="V35" s="22"/>
      <c r="W35" s="22">
        <v>72</v>
      </c>
      <c r="X35" s="46"/>
      <c r="Y35" s="46" t="s">
        <v>71</v>
      </c>
      <c r="Z35" s="23"/>
    </row>
    <row r="36" spans="1:26">
      <c r="A36" s="22" t="s">
        <v>39</v>
      </c>
      <c r="B36" s="23">
        <v>31</v>
      </c>
      <c r="C36" s="24" t="s">
        <v>88</v>
      </c>
      <c r="D36" s="25">
        <v>86.1</v>
      </c>
      <c r="E36" s="22"/>
      <c r="F36" s="25">
        <f>(D36+E36)*0.7</f>
        <v>60.27</v>
      </c>
      <c r="G36" s="23">
        <v>60</v>
      </c>
      <c r="H36" s="23">
        <v>20</v>
      </c>
      <c r="I36" s="32">
        <v>20</v>
      </c>
      <c r="J36" s="44">
        <v>15</v>
      </c>
      <c r="K36" s="53">
        <v>94.5</v>
      </c>
      <c r="L36" s="32">
        <v>100</v>
      </c>
      <c r="M36" s="30">
        <v>100</v>
      </c>
      <c r="N36" s="54">
        <f>(K36*0.6+L36*0.2+M36*0.2)*0.1</f>
        <v>9.67</v>
      </c>
      <c r="O36" s="43">
        <v>16</v>
      </c>
      <c r="P36" s="43">
        <v>1.3</v>
      </c>
      <c r="Q36" s="43">
        <v>19</v>
      </c>
      <c r="R36" s="43">
        <v>5.41</v>
      </c>
      <c r="S36" s="43">
        <f>N36+R36</f>
        <v>15.08</v>
      </c>
      <c r="T36" s="54"/>
      <c r="U36" s="54">
        <f>F36+J36+S36-T36</f>
        <v>90.35</v>
      </c>
      <c r="V36" s="23"/>
      <c r="W36" s="72">
        <v>65</v>
      </c>
      <c r="X36" s="46"/>
      <c r="Y36" s="77"/>
      <c r="Z36" s="77"/>
    </row>
    <row r="37" spans="1:26">
      <c r="A37" s="45" t="s">
        <v>39</v>
      </c>
      <c r="B37" s="23">
        <v>32</v>
      </c>
      <c r="C37" s="24" t="s">
        <v>89</v>
      </c>
      <c r="D37" s="25">
        <v>87.06</v>
      </c>
      <c r="E37" s="22"/>
      <c r="F37" s="25">
        <f>(D37+E37)*0.7</f>
        <v>60.942</v>
      </c>
      <c r="G37" s="23">
        <v>60</v>
      </c>
      <c r="H37" s="23">
        <v>20</v>
      </c>
      <c r="I37" s="32">
        <v>20</v>
      </c>
      <c r="J37" s="44">
        <v>15</v>
      </c>
      <c r="K37" s="53">
        <v>89</v>
      </c>
      <c r="L37" s="32">
        <v>100</v>
      </c>
      <c r="M37" s="30">
        <v>100</v>
      </c>
      <c r="N37" s="54">
        <f>(K37*0.6+L37*0.2+M37*0.2)*0.1</f>
        <v>9.34</v>
      </c>
      <c r="O37" s="44">
        <v>8</v>
      </c>
      <c r="P37" s="44">
        <v>0</v>
      </c>
      <c r="Q37" s="43">
        <v>18</v>
      </c>
      <c r="R37" s="44">
        <v>5.05</v>
      </c>
      <c r="S37" s="43">
        <f>N37+R37</f>
        <v>14.39</v>
      </c>
      <c r="T37" s="54"/>
      <c r="U37" s="54">
        <f>F37+J37+S37-T37</f>
        <v>90.332</v>
      </c>
      <c r="V37" s="23"/>
      <c r="W37" s="22">
        <v>70</v>
      </c>
      <c r="X37" s="46"/>
      <c r="Y37" s="73"/>
      <c r="Z37" s="73"/>
    </row>
    <row r="38" spans="1:26">
      <c r="A38" s="45" t="s">
        <v>39</v>
      </c>
      <c r="B38" s="23">
        <v>33</v>
      </c>
      <c r="C38" s="24" t="s">
        <v>90</v>
      </c>
      <c r="D38" s="25">
        <v>87.23</v>
      </c>
      <c r="E38" s="22"/>
      <c r="F38" s="25">
        <f>(D38+E38)*0.7</f>
        <v>61.061</v>
      </c>
      <c r="G38" s="23">
        <v>60</v>
      </c>
      <c r="H38" s="23">
        <v>20</v>
      </c>
      <c r="I38" s="32">
        <v>20</v>
      </c>
      <c r="J38" s="44">
        <v>15</v>
      </c>
      <c r="K38" s="53">
        <v>82</v>
      </c>
      <c r="L38" s="32">
        <v>100</v>
      </c>
      <c r="M38" s="30">
        <v>100</v>
      </c>
      <c r="N38" s="54">
        <f>(K38*0.6+L38*0.2+M38*0.2)*0.1</f>
        <v>8.92</v>
      </c>
      <c r="O38" s="44">
        <v>4</v>
      </c>
      <c r="P38" s="44">
        <v>0</v>
      </c>
      <c r="Q38" s="43">
        <v>24</v>
      </c>
      <c r="R38" s="44">
        <v>5.2</v>
      </c>
      <c r="S38" s="43">
        <f>N38+R38</f>
        <v>14.12</v>
      </c>
      <c r="T38" s="54"/>
      <c r="U38" s="54">
        <f>F38+J38+S38-T38</f>
        <v>90.181</v>
      </c>
      <c r="V38" s="22"/>
      <c r="W38" s="22">
        <v>74</v>
      </c>
      <c r="X38" s="46"/>
      <c r="Y38" s="23"/>
      <c r="Z38" s="23"/>
    </row>
    <row r="39" spans="1:26">
      <c r="A39" s="45" t="s">
        <v>50</v>
      </c>
      <c r="B39" s="23">
        <v>34</v>
      </c>
      <c r="C39" s="33" t="s">
        <v>91</v>
      </c>
      <c r="D39" s="44">
        <v>85.73</v>
      </c>
      <c r="E39" s="46"/>
      <c r="F39" s="39">
        <f>SUM(D39+E39)*70%</f>
        <v>60.011</v>
      </c>
      <c r="G39" s="38">
        <v>60</v>
      </c>
      <c r="H39" s="38">
        <v>20</v>
      </c>
      <c r="I39" s="59">
        <v>20</v>
      </c>
      <c r="J39" s="37">
        <v>15</v>
      </c>
      <c r="K39" s="60">
        <f>88/2+91/2</f>
        <v>89.5</v>
      </c>
      <c r="L39" s="59">
        <v>100</v>
      </c>
      <c r="M39" s="60">
        <v>100</v>
      </c>
      <c r="N39" s="60">
        <f>(K39*0.6+L39*0.2+M39*0.2)*0.1</f>
        <v>9.37</v>
      </c>
      <c r="O39" s="37">
        <v>6</v>
      </c>
      <c r="P39" s="37">
        <v>1.5</v>
      </c>
      <c r="Q39" s="37">
        <v>43</v>
      </c>
      <c r="R39" s="37">
        <v>5.7625</v>
      </c>
      <c r="S39" s="37">
        <f>SUM(N39,R39)</f>
        <v>15.1325</v>
      </c>
      <c r="T39" s="67"/>
      <c r="U39" s="60">
        <f>F39+J39+S39-T39</f>
        <v>90.1435</v>
      </c>
      <c r="V39" s="68"/>
      <c r="W39" s="68">
        <v>62</v>
      </c>
      <c r="X39" s="69"/>
      <c r="Y39" s="46" t="s">
        <v>71</v>
      </c>
      <c r="Z39" s="75"/>
    </row>
    <row r="40" spans="1:26">
      <c r="A40" s="47" t="s">
        <v>47</v>
      </c>
      <c r="B40" s="23">
        <v>35</v>
      </c>
      <c r="C40" s="34" t="s">
        <v>92</v>
      </c>
      <c r="D40" s="35" t="s">
        <v>93</v>
      </c>
      <c r="E40" s="34">
        <v>1</v>
      </c>
      <c r="F40" s="36">
        <f>(D40+E40)*0.7</f>
        <v>65.31</v>
      </c>
      <c r="G40" s="33">
        <v>60</v>
      </c>
      <c r="H40" s="33">
        <v>20</v>
      </c>
      <c r="I40" s="56">
        <v>20</v>
      </c>
      <c r="J40" s="29">
        <f>(G40+H40+I40)*15%</f>
        <v>15</v>
      </c>
      <c r="K40" s="57">
        <v>83.5</v>
      </c>
      <c r="L40" s="58">
        <v>100</v>
      </c>
      <c r="M40" s="57">
        <v>100</v>
      </c>
      <c r="N40" s="57">
        <v>9.01</v>
      </c>
      <c r="O40" s="57">
        <v>0</v>
      </c>
      <c r="P40" s="57">
        <v>0.9</v>
      </c>
      <c r="Q40" s="57">
        <v>2</v>
      </c>
      <c r="R40" s="57">
        <v>0.725</v>
      </c>
      <c r="S40" s="29">
        <f>N40+R40</f>
        <v>9.735</v>
      </c>
      <c r="T40" s="33"/>
      <c r="U40" s="29">
        <f>F40+J40+S40-T40</f>
        <v>90.045</v>
      </c>
      <c r="V40" s="33"/>
      <c r="W40" s="22">
        <v>81</v>
      </c>
      <c r="X40" s="22"/>
      <c r="Y40" s="46" t="s">
        <v>71</v>
      </c>
      <c r="Z40" s="74"/>
    </row>
    <row r="41" spans="1:26">
      <c r="A41" s="45" t="s">
        <v>50</v>
      </c>
      <c r="B41" s="23">
        <v>36</v>
      </c>
      <c r="C41" s="33" t="s">
        <v>94</v>
      </c>
      <c r="D41" s="44">
        <v>85.59</v>
      </c>
      <c r="E41" s="46">
        <v>1</v>
      </c>
      <c r="F41" s="39">
        <f>SUM(D41+E41)*70%</f>
        <v>60.613</v>
      </c>
      <c r="G41" s="38">
        <v>60</v>
      </c>
      <c r="H41" s="38">
        <v>20</v>
      </c>
      <c r="I41" s="59">
        <v>20</v>
      </c>
      <c r="J41" s="37">
        <v>15</v>
      </c>
      <c r="K41" s="60">
        <f>86/2+76/2</f>
        <v>81</v>
      </c>
      <c r="L41" s="59">
        <v>100</v>
      </c>
      <c r="M41" s="60">
        <v>100</v>
      </c>
      <c r="N41" s="60">
        <f>(K41*0.6+L41*0.2+M41*0.2)*0.1</f>
        <v>8.86</v>
      </c>
      <c r="O41" s="37">
        <v>24</v>
      </c>
      <c r="P41" s="37">
        <v>1.6</v>
      </c>
      <c r="Q41" s="37">
        <v>16</v>
      </c>
      <c r="R41" s="37">
        <v>5.54</v>
      </c>
      <c r="S41" s="37">
        <f>SUM(N41,R41)</f>
        <v>14.4</v>
      </c>
      <c r="T41" s="67"/>
      <c r="U41" s="60">
        <f>F41+J41+S41-T41</f>
        <v>90.013</v>
      </c>
      <c r="V41" s="68"/>
      <c r="W41" s="68">
        <v>63</v>
      </c>
      <c r="X41" s="69"/>
      <c r="Y41" s="46" t="s">
        <v>71</v>
      </c>
      <c r="Z41" s="75"/>
    </row>
    <row r="42" spans="1:26">
      <c r="A42" s="47" t="s">
        <v>47</v>
      </c>
      <c r="B42" s="23">
        <v>37</v>
      </c>
      <c r="C42" s="34" t="s">
        <v>95</v>
      </c>
      <c r="D42" s="35" t="s">
        <v>96</v>
      </c>
      <c r="E42" s="34">
        <v>0.2</v>
      </c>
      <c r="F42" s="36">
        <f>(D42+E42)*0.7</f>
        <v>60.655</v>
      </c>
      <c r="G42" s="33">
        <v>60</v>
      </c>
      <c r="H42" s="33">
        <v>20</v>
      </c>
      <c r="I42" s="56">
        <v>20</v>
      </c>
      <c r="J42" s="29">
        <f>(G42+H42+I42)*15%</f>
        <v>15</v>
      </c>
      <c r="K42" s="57">
        <v>88.5</v>
      </c>
      <c r="L42" s="58">
        <v>100</v>
      </c>
      <c r="M42" s="57">
        <v>100</v>
      </c>
      <c r="N42" s="57">
        <v>9.31</v>
      </c>
      <c r="O42" s="57">
        <v>8</v>
      </c>
      <c r="P42" s="57">
        <v>0</v>
      </c>
      <c r="Q42" s="57">
        <v>13</v>
      </c>
      <c r="R42" s="57">
        <v>5.02</v>
      </c>
      <c r="S42" s="29">
        <f>N42+R42</f>
        <v>14.33</v>
      </c>
      <c r="T42" s="33"/>
      <c r="U42" s="29">
        <f>F42+J42+S42-T42</f>
        <v>89.985</v>
      </c>
      <c r="V42" s="33"/>
      <c r="W42" s="22">
        <v>61</v>
      </c>
      <c r="X42" s="22"/>
      <c r="Y42" s="46" t="s">
        <v>71</v>
      </c>
      <c r="Z42" s="74"/>
    </row>
    <row r="43" spans="1:26">
      <c r="A43" s="45" t="s">
        <v>39</v>
      </c>
      <c r="B43" s="23">
        <v>38</v>
      </c>
      <c r="C43" s="24" t="s">
        <v>97</v>
      </c>
      <c r="D43" s="25">
        <v>85.45</v>
      </c>
      <c r="E43" s="22"/>
      <c r="F43" s="25">
        <f>(D43+E43)*0.7</f>
        <v>59.815</v>
      </c>
      <c r="G43" s="23">
        <v>60</v>
      </c>
      <c r="H43" s="23">
        <v>20</v>
      </c>
      <c r="I43" s="32">
        <v>20</v>
      </c>
      <c r="J43" s="44">
        <v>15</v>
      </c>
      <c r="K43" s="53">
        <v>94</v>
      </c>
      <c r="L43" s="32">
        <v>100</v>
      </c>
      <c r="M43" s="30">
        <v>100</v>
      </c>
      <c r="N43" s="54">
        <f>(K43*0.6+L43*0.2+M43*0.2)*0.1</f>
        <v>9.64</v>
      </c>
      <c r="O43" s="44">
        <v>16</v>
      </c>
      <c r="P43" s="44">
        <v>0</v>
      </c>
      <c r="Q43" s="43">
        <v>15</v>
      </c>
      <c r="R43" s="44">
        <v>5.28</v>
      </c>
      <c r="S43" s="43">
        <f>N43+R43</f>
        <v>14.92</v>
      </c>
      <c r="T43" s="54"/>
      <c r="U43" s="54">
        <f>F43+J43+S43-T43</f>
        <v>89.735</v>
      </c>
      <c r="V43" s="23"/>
      <c r="W43" s="22">
        <v>70</v>
      </c>
      <c r="X43" s="46"/>
      <c r="Y43" s="46"/>
      <c r="Z43" s="46"/>
    </row>
    <row r="44" spans="1:26">
      <c r="A44" s="45" t="s">
        <v>39</v>
      </c>
      <c r="B44" s="23">
        <v>39</v>
      </c>
      <c r="C44" s="24" t="s">
        <v>98</v>
      </c>
      <c r="D44" s="25">
        <v>85.26</v>
      </c>
      <c r="E44" s="22"/>
      <c r="F44" s="25">
        <f>(D44+E44)*0.7</f>
        <v>59.682</v>
      </c>
      <c r="G44" s="23">
        <v>60</v>
      </c>
      <c r="H44" s="23">
        <v>20</v>
      </c>
      <c r="I44" s="32">
        <v>20</v>
      </c>
      <c r="J44" s="44">
        <v>15</v>
      </c>
      <c r="K44" s="53">
        <v>94.5</v>
      </c>
      <c r="L44" s="32">
        <v>100</v>
      </c>
      <c r="M44" s="30">
        <v>100</v>
      </c>
      <c r="N44" s="54">
        <f>(K44*0.6+L44*0.2+M44*0.2)*0.1</f>
        <v>9.67</v>
      </c>
      <c r="O44" s="44">
        <v>14</v>
      </c>
      <c r="P44" s="44">
        <v>0</v>
      </c>
      <c r="Q44" s="43">
        <v>24</v>
      </c>
      <c r="R44" s="44">
        <v>5.28</v>
      </c>
      <c r="S44" s="43">
        <f>N44+R44</f>
        <v>14.95</v>
      </c>
      <c r="T44" s="54"/>
      <c r="U44" s="54">
        <f>F44+J44+S44-T44</f>
        <v>89.632</v>
      </c>
      <c r="V44" s="22"/>
      <c r="W44" s="22">
        <v>69</v>
      </c>
      <c r="X44" s="46"/>
      <c r="Y44" s="23"/>
      <c r="Z44" s="23"/>
    </row>
    <row r="45" spans="1:26">
      <c r="A45" s="45" t="s">
        <v>39</v>
      </c>
      <c r="B45" s="23">
        <v>40</v>
      </c>
      <c r="C45" s="26" t="s">
        <v>99</v>
      </c>
      <c r="D45" s="27">
        <v>89.54</v>
      </c>
      <c r="E45" s="22"/>
      <c r="F45" s="25">
        <f>(D45+E45)*0.7</f>
        <v>62.678</v>
      </c>
      <c r="G45" s="23">
        <v>60</v>
      </c>
      <c r="H45" s="23">
        <v>20</v>
      </c>
      <c r="I45" s="32">
        <v>20</v>
      </c>
      <c r="J45" s="44">
        <v>15</v>
      </c>
      <c r="K45" s="53">
        <v>96</v>
      </c>
      <c r="L45" s="32">
        <v>100</v>
      </c>
      <c r="M45" s="30">
        <v>100</v>
      </c>
      <c r="N45" s="54">
        <f>(K45*0.6+L45*0.2+M45*0.2)*0.1</f>
        <v>9.76</v>
      </c>
      <c r="O45" s="43">
        <v>4</v>
      </c>
      <c r="P45" s="43">
        <v>0</v>
      </c>
      <c r="Q45" s="43">
        <v>4</v>
      </c>
      <c r="R45" s="43">
        <v>2</v>
      </c>
      <c r="S45" s="43">
        <f>N45+R45</f>
        <v>11.76</v>
      </c>
      <c r="T45" s="54"/>
      <c r="U45" s="54">
        <f>F45+J45+S45-T45</f>
        <v>89.438</v>
      </c>
      <c r="V45" s="23"/>
      <c r="W45" s="22">
        <v>73</v>
      </c>
      <c r="X45" s="46"/>
      <c r="Y45" s="23"/>
      <c r="Z45" s="46"/>
    </row>
    <row r="46" spans="1:26">
      <c r="A46" s="45" t="s">
        <v>39</v>
      </c>
      <c r="B46" s="23">
        <v>41</v>
      </c>
      <c r="C46" s="26" t="s">
        <v>100</v>
      </c>
      <c r="D46" s="27">
        <v>84.83</v>
      </c>
      <c r="E46" s="22"/>
      <c r="F46" s="25">
        <f>(D46+E46)*0.7</f>
        <v>59.381</v>
      </c>
      <c r="G46" s="23">
        <v>60</v>
      </c>
      <c r="H46" s="23">
        <v>20</v>
      </c>
      <c r="I46" s="32">
        <v>20</v>
      </c>
      <c r="J46" s="44">
        <v>15</v>
      </c>
      <c r="K46" s="53">
        <v>94.5</v>
      </c>
      <c r="L46" s="32">
        <v>100</v>
      </c>
      <c r="M46" s="30">
        <v>100</v>
      </c>
      <c r="N46" s="54">
        <f>(K46*0.6+L46*0.2+M46*0.2)*0.1</f>
        <v>9.67</v>
      </c>
      <c r="O46" s="44">
        <v>8</v>
      </c>
      <c r="P46" s="44">
        <v>0.3</v>
      </c>
      <c r="Q46" s="43">
        <v>27</v>
      </c>
      <c r="R46" s="44">
        <v>5.3825</v>
      </c>
      <c r="S46" s="43">
        <f>N46+R46</f>
        <v>15.0525</v>
      </c>
      <c r="T46" s="54"/>
      <c r="U46" s="54">
        <f>F46+J46+S46-T46</f>
        <v>89.4335</v>
      </c>
      <c r="V46" s="22"/>
      <c r="W46" s="22">
        <v>67</v>
      </c>
      <c r="X46" s="46"/>
      <c r="Y46" s="46"/>
      <c r="Z46" s="77"/>
    </row>
    <row r="47" spans="1:26">
      <c r="A47" s="45" t="s">
        <v>44</v>
      </c>
      <c r="B47" s="23">
        <v>42</v>
      </c>
      <c r="C47" s="28" t="s">
        <v>101</v>
      </c>
      <c r="D47" s="29" t="s">
        <v>102</v>
      </c>
      <c r="E47" s="30">
        <v>0.2</v>
      </c>
      <c r="F47" s="31">
        <v>59.35</v>
      </c>
      <c r="G47" s="32">
        <v>60</v>
      </c>
      <c r="H47" s="32">
        <v>20</v>
      </c>
      <c r="I47" s="32">
        <v>20</v>
      </c>
      <c r="J47" s="44">
        <v>15</v>
      </c>
      <c r="K47" s="55">
        <v>89</v>
      </c>
      <c r="L47" s="56">
        <v>100</v>
      </c>
      <c r="M47" s="55">
        <v>100</v>
      </c>
      <c r="N47" s="55">
        <v>9.34</v>
      </c>
      <c r="O47" s="29">
        <v>14</v>
      </c>
      <c r="P47" s="29">
        <v>21.5</v>
      </c>
      <c r="Q47" s="29">
        <v>6</v>
      </c>
      <c r="R47" s="29">
        <v>5.54</v>
      </c>
      <c r="S47" s="29">
        <v>14.88</v>
      </c>
      <c r="T47" s="54">
        <v>0.05</v>
      </c>
      <c r="U47" s="54">
        <f>F47+J47+S47-T47</f>
        <v>89.18</v>
      </c>
      <c r="V47" s="23"/>
      <c r="W47" s="33">
        <v>68</v>
      </c>
      <c r="X47" s="23"/>
      <c r="Y47" s="46" t="s">
        <v>71</v>
      </c>
      <c r="Z47" s="23"/>
    </row>
    <row r="48" spans="1:26">
      <c r="A48" s="45" t="s">
        <v>44</v>
      </c>
      <c r="B48" s="23">
        <v>43</v>
      </c>
      <c r="C48" s="28" t="s">
        <v>103</v>
      </c>
      <c r="D48" s="29" t="s">
        <v>104</v>
      </c>
      <c r="E48" s="30"/>
      <c r="F48" s="31">
        <v>59.465</v>
      </c>
      <c r="G48" s="32">
        <v>60</v>
      </c>
      <c r="H48" s="32">
        <v>20</v>
      </c>
      <c r="I48" s="32">
        <v>20</v>
      </c>
      <c r="J48" s="44">
        <v>15</v>
      </c>
      <c r="K48" s="55">
        <v>91</v>
      </c>
      <c r="L48" s="56">
        <v>100</v>
      </c>
      <c r="M48" s="55">
        <v>97.67</v>
      </c>
      <c r="N48" s="55">
        <v>9.4134</v>
      </c>
      <c r="O48" s="29">
        <v>6</v>
      </c>
      <c r="P48" s="29">
        <v>22</v>
      </c>
      <c r="Q48" s="29">
        <v>4</v>
      </c>
      <c r="R48" s="29">
        <v>5.3</v>
      </c>
      <c r="S48" s="29">
        <v>14.7134</v>
      </c>
      <c r="T48" s="54"/>
      <c r="U48" s="54">
        <f>F48+J48+S48</f>
        <v>89.1784</v>
      </c>
      <c r="V48" s="23"/>
      <c r="W48" s="70">
        <v>71</v>
      </c>
      <c r="X48" s="33"/>
      <c r="Y48" s="46" t="s">
        <v>71</v>
      </c>
      <c r="Z48" s="46"/>
    </row>
    <row r="49" spans="1:26">
      <c r="A49" s="45" t="s">
        <v>50</v>
      </c>
      <c r="B49" s="23">
        <v>44</v>
      </c>
      <c r="C49" s="41" t="s">
        <v>105</v>
      </c>
      <c r="D49" s="43">
        <v>88.41</v>
      </c>
      <c r="E49" s="23"/>
      <c r="F49" s="39">
        <f>SUM(D49+E49)*70%</f>
        <v>61.887</v>
      </c>
      <c r="G49" s="38">
        <v>60</v>
      </c>
      <c r="H49" s="38">
        <v>20</v>
      </c>
      <c r="I49" s="59">
        <v>20</v>
      </c>
      <c r="J49" s="37">
        <v>15</v>
      </c>
      <c r="K49" s="60">
        <f>81/2+81/2</f>
        <v>81</v>
      </c>
      <c r="L49" s="59">
        <v>100</v>
      </c>
      <c r="M49" s="60">
        <v>100</v>
      </c>
      <c r="N49" s="60">
        <f>(K49*0.6+L49*0.2+M49*0.2)*0.1</f>
        <v>8.86</v>
      </c>
      <c r="O49" s="37">
        <v>7</v>
      </c>
      <c r="P49" s="37">
        <v>2.5</v>
      </c>
      <c r="Q49" s="37">
        <v>4.2</v>
      </c>
      <c r="R49" s="37">
        <v>3.425</v>
      </c>
      <c r="S49" s="37">
        <f>SUM(N49,R49)</f>
        <v>12.285</v>
      </c>
      <c r="T49" s="60"/>
      <c r="U49" s="60">
        <f>F49+J49+S49-T49</f>
        <v>89.172</v>
      </c>
      <c r="V49" s="68"/>
      <c r="W49" s="68">
        <v>76</v>
      </c>
      <c r="X49" s="69"/>
      <c r="Y49" s="23"/>
      <c r="Z49" s="78"/>
    </row>
    <row r="50" spans="1:26">
      <c r="A50" s="45" t="s">
        <v>39</v>
      </c>
      <c r="B50" s="23">
        <v>45</v>
      </c>
      <c r="C50" s="24" t="s">
        <v>106</v>
      </c>
      <c r="D50" s="25">
        <v>85.69</v>
      </c>
      <c r="E50" s="22"/>
      <c r="F50" s="25">
        <f>(D50+E50)*0.7</f>
        <v>59.983</v>
      </c>
      <c r="G50" s="23">
        <v>60</v>
      </c>
      <c r="H50" s="23">
        <v>20</v>
      </c>
      <c r="I50" s="32">
        <v>20</v>
      </c>
      <c r="J50" s="44">
        <v>15</v>
      </c>
      <c r="K50" s="53">
        <v>96.5</v>
      </c>
      <c r="L50" s="32">
        <v>100</v>
      </c>
      <c r="M50" s="30">
        <v>100</v>
      </c>
      <c r="N50" s="54">
        <f>(K50*0.6+L50*0.2+M50*0.2)*0.1</f>
        <v>9.79</v>
      </c>
      <c r="O50" s="57">
        <v>0</v>
      </c>
      <c r="P50" s="57">
        <v>0</v>
      </c>
      <c r="Q50" s="43">
        <v>17</v>
      </c>
      <c r="R50" s="57">
        <v>4.25</v>
      </c>
      <c r="S50" s="43">
        <f>N50+R50</f>
        <v>14.04</v>
      </c>
      <c r="T50" s="54"/>
      <c r="U50" s="54">
        <f>F50+J50+S50-T50</f>
        <v>89.023</v>
      </c>
      <c r="V50" s="23"/>
      <c r="W50" s="72">
        <v>71</v>
      </c>
      <c r="X50" s="46"/>
      <c r="Y50" s="23"/>
      <c r="Z50" s="23"/>
    </row>
    <row r="51" spans="1:26">
      <c r="A51" s="45" t="s">
        <v>44</v>
      </c>
      <c r="B51" s="23">
        <v>46</v>
      </c>
      <c r="C51" s="28" t="s">
        <v>107</v>
      </c>
      <c r="D51" s="29" t="s">
        <v>108</v>
      </c>
      <c r="E51" s="30"/>
      <c r="F51" s="31">
        <v>60.557</v>
      </c>
      <c r="G51" s="32">
        <v>60</v>
      </c>
      <c r="H51" s="32">
        <v>20</v>
      </c>
      <c r="I51" s="32">
        <v>20</v>
      </c>
      <c r="J51" s="44">
        <v>15</v>
      </c>
      <c r="K51" s="55">
        <v>95</v>
      </c>
      <c r="L51" s="56">
        <v>100</v>
      </c>
      <c r="M51" s="55">
        <v>100</v>
      </c>
      <c r="N51" s="55">
        <v>9.7</v>
      </c>
      <c r="O51" s="29">
        <v>8</v>
      </c>
      <c r="P51" s="29">
        <v>0</v>
      </c>
      <c r="Q51" s="29">
        <v>7</v>
      </c>
      <c r="R51" s="29">
        <v>3.75</v>
      </c>
      <c r="S51" s="29">
        <v>13.45</v>
      </c>
      <c r="T51" s="54"/>
      <c r="U51" s="54">
        <f>F51+J51+S51</f>
        <v>89.007</v>
      </c>
      <c r="V51" s="23"/>
      <c r="W51" s="33">
        <v>74</v>
      </c>
      <c r="X51" s="73"/>
      <c r="Y51" s="46" t="s">
        <v>71</v>
      </c>
      <c r="Z51" s="73"/>
    </row>
    <row r="52" spans="1:26">
      <c r="A52" s="47" t="s">
        <v>47</v>
      </c>
      <c r="B52" s="23">
        <v>47</v>
      </c>
      <c r="C52" s="34" t="s">
        <v>109</v>
      </c>
      <c r="D52" s="35" t="s">
        <v>110</v>
      </c>
      <c r="E52" s="34"/>
      <c r="F52" s="36">
        <f>(D52+E52)*0.7</f>
        <v>63.588</v>
      </c>
      <c r="G52" s="33">
        <v>60</v>
      </c>
      <c r="H52" s="33">
        <v>20</v>
      </c>
      <c r="I52" s="56">
        <v>20</v>
      </c>
      <c r="J52" s="29">
        <f>(G52+H52+I52)*15%</f>
        <v>15</v>
      </c>
      <c r="K52" s="57">
        <v>86</v>
      </c>
      <c r="L52" s="58">
        <v>100</v>
      </c>
      <c r="M52" s="57">
        <v>100</v>
      </c>
      <c r="N52" s="57">
        <v>9.16</v>
      </c>
      <c r="O52" s="57">
        <v>0</v>
      </c>
      <c r="P52" s="57">
        <v>0.5</v>
      </c>
      <c r="Q52" s="57">
        <v>4</v>
      </c>
      <c r="R52" s="57">
        <v>1.125</v>
      </c>
      <c r="S52" s="29">
        <f>N52+R52</f>
        <v>10.285</v>
      </c>
      <c r="T52" s="33"/>
      <c r="U52" s="29">
        <f>F52+J52+S52-T52</f>
        <v>88.873</v>
      </c>
      <c r="V52" s="33"/>
      <c r="W52" s="22">
        <v>76</v>
      </c>
      <c r="X52" s="22"/>
      <c r="Y52" s="46" t="s">
        <v>71</v>
      </c>
      <c r="Z52" s="74"/>
    </row>
    <row r="53" spans="1:26">
      <c r="A53" s="47" t="s">
        <v>47</v>
      </c>
      <c r="B53" s="23">
        <v>48</v>
      </c>
      <c r="C53" s="34" t="s">
        <v>111</v>
      </c>
      <c r="D53" s="35" t="s">
        <v>112</v>
      </c>
      <c r="E53" s="34"/>
      <c r="F53" s="36">
        <f>(D53+E53)*0.7</f>
        <v>59.78</v>
      </c>
      <c r="G53" s="33">
        <v>60</v>
      </c>
      <c r="H53" s="33">
        <v>20</v>
      </c>
      <c r="I53" s="56">
        <v>20</v>
      </c>
      <c r="J53" s="29">
        <f>(G53+H53+I53)*15%</f>
        <v>15</v>
      </c>
      <c r="K53" s="57">
        <v>92.5</v>
      </c>
      <c r="L53" s="58">
        <v>100</v>
      </c>
      <c r="M53" s="57">
        <v>100</v>
      </c>
      <c r="N53" s="57">
        <v>9.55</v>
      </c>
      <c r="O53" s="57">
        <v>4</v>
      </c>
      <c r="P53" s="57">
        <v>1.7</v>
      </c>
      <c r="Q53" s="57">
        <v>12</v>
      </c>
      <c r="R53" s="57">
        <v>4.425</v>
      </c>
      <c r="S53" s="29">
        <f>N53+R53</f>
        <v>13.975</v>
      </c>
      <c r="T53" s="33"/>
      <c r="U53" s="29">
        <f>F53+J53+S53-T53</f>
        <v>88.755</v>
      </c>
      <c r="V53" s="33"/>
      <c r="W53" s="22">
        <v>69</v>
      </c>
      <c r="X53" s="22"/>
      <c r="Y53" s="46" t="s">
        <v>71</v>
      </c>
      <c r="Z53" s="74"/>
    </row>
    <row r="54" spans="1:26">
      <c r="A54" s="47" t="s">
        <v>47</v>
      </c>
      <c r="B54" s="23">
        <v>49</v>
      </c>
      <c r="C54" s="34" t="s">
        <v>113</v>
      </c>
      <c r="D54" s="35" t="s">
        <v>114</v>
      </c>
      <c r="E54" s="34"/>
      <c r="F54" s="36">
        <f>(D54+E54)*0.7</f>
        <v>59.577</v>
      </c>
      <c r="G54" s="33">
        <v>60</v>
      </c>
      <c r="H54" s="33">
        <v>20</v>
      </c>
      <c r="I54" s="56">
        <v>20</v>
      </c>
      <c r="J54" s="29">
        <f>(G54+H54+I54)*15%</f>
        <v>15</v>
      </c>
      <c r="K54" s="57">
        <v>81.5</v>
      </c>
      <c r="L54" s="58">
        <v>100</v>
      </c>
      <c r="M54" s="57">
        <v>100</v>
      </c>
      <c r="N54" s="57">
        <v>8.89</v>
      </c>
      <c r="O54" s="57">
        <v>0</v>
      </c>
      <c r="P54" s="57">
        <v>0.2</v>
      </c>
      <c r="Q54" s="57">
        <v>31</v>
      </c>
      <c r="R54" s="57">
        <v>5.28</v>
      </c>
      <c r="S54" s="29">
        <f>N54+R54</f>
        <v>14.17</v>
      </c>
      <c r="T54" s="33"/>
      <c r="U54" s="29">
        <f>F54+J54+S54-T54</f>
        <v>88.747</v>
      </c>
      <c r="V54" s="33"/>
      <c r="W54" s="22">
        <v>73</v>
      </c>
      <c r="X54" s="22"/>
      <c r="Y54" s="46" t="s">
        <v>71</v>
      </c>
      <c r="Z54" s="74"/>
    </row>
    <row r="55" spans="1:26">
      <c r="A55" s="45" t="s">
        <v>50</v>
      </c>
      <c r="B55" s="23">
        <v>50</v>
      </c>
      <c r="C55" s="33" t="s">
        <v>115</v>
      </c>
      <c r="D55" s="43">
        <v>89.8</v>
      </c>
      <c r="E55" s="23"/>
      <c r="F55" s="39">
        <f>SUM(D55+E55)*70%</f>
        <v>62.86</v>
      </c>
      <c r="G55" s="38">
        <v>60</v>
      </c>
      <c r="H55" s="38">
        <v>20</v>
      </c>
      <c r="I55" s="59">
        <v>20</v>
      </c>
      <c r="J55" s="37">
        <v>15</v>
      </c>
      <c r="K55" s="60">
        <v>92</v>
      </c>
      <c r="L55" s="59">
        <v>100</v>
      </c>
      <c r="M55" s="60">
        <v>100</v>
      </c>
      <c r="N55" s="60">
        <f>(K55*0.6+L55*0.2+M55*0.2)*0.1</f>
        <v>9.52</v>
      </c>
      <c r="O55" s="37">
        <v>0</v>
      </c>
      <c r="P55" s="37">
        <v>2.3</v>
      </c>
      <c r="Q55" s="37">
        <v>3.1</v>
      </c>
      <c r="R55" s="37">
        <v>1.35</v>
      </c>
      <c r="S55" s="37">
        <f>SUM(N55,R55)</f>
        <v>10.87</v>
      </c>
      <c r="T55" s="67"/>
      <c r="U55" s="60">
        <f>F55+J55+S55-T55</f>
        <v>88.73</v>
      </c>
      <c r="V55" s="68"/>
      <c r="W55" s="68">
        <v>74</v>
      </c>
      <c r="X55" s="38"/>
      <c r="Y55" s="46"/>
      <c r="Z55" s="80"/>
    </row>
    <row r="56" spans="1:26">
      <c r="A56" s="47" t="s">
        <v>47</v>
      </c>
      <c r="B56" s="23">
        <v>51</v>
      </c>
      <c r="C56" s="34" t="s">
        <v>116</v>
      </c>
      <c r="D56" s="35" t="s">
        <v>117</v>
      </c>
      <c r="E56" s="34">
        <v>3</v>
      </c>
      <c r="F56" s="36">
        <f>(D56+E56)*0.7</f>
        <v>59.437</v>
      </c>
      <c r="G56" s="33">
        <v>60</v>
      </c>
      <c r="H56" s="33">
        <v>20</v>
      </c>
      <c r="I56" s="56">
        <v>20</v>
      </c>
      <c r="J56" s="29">
        <f>(G56+H56+I56)*15%</f>
        <v>15</v>
      </c>
      <c r="K56" s="57">
        <v>83</v>
      </c>
      <c r="L56" s="58">
        <v>100</v>
      </c>
      <c r="M56" s="57">
        <v>100</v>
      </c>
      <c r="N56" s="57">
        <v>8.98</v>
      </c>
      <c r="O56" s="57">
        <v>4</v>
      </c>
      <c r="P56" s="57">
        <v>0</v>
      </c>
      <c r="Q56" s="57">
        <v>24</v>
      </c>
      <c r="R56" s="57">
        <v>5.2</v>
      </c>
      <c r="S56" s="29">
        <f>N56+R56</f>
        <v>14.18</v>
      </c>
      <c r="T56" s="33"/>
      <c r="U56" s="29">
        <f>F56+J56+S56-T56</f>
        <v>88.617</v>
      </c>
      <c r="V56" s="33"/>
      <c r="W56" s="22">
        <v>69</v>
      </c>
      <c r="X56" s="22"/>
      <c r="Y56" s="46" t="s">
        <v>71</v>
      </c>
      <c r="Z56" s="74"/>
    </row>
    <row r="57" spans="1:26">
      <c r="A57" s="45" t="s">
        <v>44</v>
      </c>
      <c r="B57" s="23">
        <v>52</v>
      </c>
      <c r="C57" s="28" t="s">
        <v>118</v>
      </c>
      <c r="D57" s="29" t="s">
        <v>119</v>
      </c>
      <c r="E57" s="30"/>
      <c r="F57" s="31">
        <v>60.956</v>
      </c>
      <c r="G57" s="32">
        <v>60</v>
      </c>
      <c r="H57" s="32">
        <v>20</v>
      </c>
      <c r="I57" s="32">
        <v>20</v>
      </c>
      <c r="J57" s="44">
        <v>15</v>
      </c>
      <c r="K57" s="55">
        <v>87.5</v>
      </c>
      <c r="L57" s="56">
        <v>100</v>
      </c>
      <c r="M57" s="55">
        <v>100</v>
      </c>
      <c r="N57" s="55">
        <v>9.25</v>
      </c>
      <c r="O57" s="29">
        <v>0.1</v>
      </c>
      <c r="P57" s="29">
        <v>6</v>
      </c>
      <c r="Q57" s="29">
        <v>7</v>
      </c>
      <c r="R57" s="29">
        <v>3.275</v>
      </c>
      <c r="S57" s="29">
        <v>12.525</v>
      </c>
      <c r="T57" s="54"/>
      <c r="U57" s="54">
        <f>F57+J57+S57</f>
        <v>88.481</v>
      </c>
      <c r="V57" s="23"/>
      <c r="W57" s="33">
        <v>72</v>
      </c>
      <c r="X57" s="33"/>
      <c r="Y57" s="46" t="s">
        <v>71</v>
      </c>
      <c r="Z57" s="33"/>
    </row>
    <row r="58" spans="1:26">
      <c r="A58" s="45" t="s">
        <v>44</v>
      </c>
      <c r="B58" s="23">
        <v>53</v>
      </c>
      <c r="C58" s="28" t="s">
        <v>120</v>
      </c>
      <c r="D58" s="29" t="s">
        <v>121</v>
      </c>
      <c r="E58" s="30"/>
      <c r="F58" s="31">
        <v>59.094</v>
      </c>
      <c r="G58" s="32">
        <v>60</v>
      </c>
      <c r="H58" s="32">
        <v>20</v>
      </c>
      <c r="I58" s="32">
        <v>18</v>
      </c>
      <c r="J58" s="44">
        <v>14.7</v>
      </c>
      <c r="K58" s="55">
        <v>89</v>
      </c>
      <c r="L58" s="56">
        <v>100</v>
      </c>
      <c r="M58" s="55">
        <v>100</v>
      </c>
      <c r="N58" s="55">
        <v>9.34</v>
      </c>
      <c r="O58" s="29">
        <v>0</v>
      </c>
      <c r="P58" s="29">
        <v>20.4</v>
      </c>
      <c r="Q58" s="29">
        <v>9</v>
      </c>
      <c r="R58" s="29">
        <v>5.235</v>
      </c>
      <c r="S58" s="29">
        <v>14.575</v>
      </c>
      <c r="T58" s="54"/>
      <c r="U58" s="54">
        <f>F58+J58+S58</f>
        <v>88.369</v>
      </c>
      <c r="V58" s="23"/>
      <c r="W58" s="70">
        <v>75</v>
      </c>
      <c r="X58" s="33"/>
      <c r="Y58" s="46" t="s">
        <v>71</v>
      </c>
      <c r="Z58" s="46"/>
    </row>
    <row r="59" spans="1:26">
      <c r="A59" s="47" t="s">
        <v>47</v>
      </c>
      <c r="B59" s="23">
        <v>54</v>
      </c>
      <c r="C59" s="34" t="s">
        <v>122</v>
      </c>
      <c r="D59" s="35" t="s">
        <v>123</v>
      </c>
      <c r="E59" s="34"/>
      <c r="F59" s="36">
        <f>(D59+E59)*0.7</f>
        <v>60.543</v>
      </c>
      <c r="G59" s="33">
        <v>60</v>
      </c>
      <c r="H59" s="33">
        <v>20</v>
      </c>
      <c r="I59" s="56">
        <v>20</v>
      </c>
      <c r="J59" s="29">
        <f>(G59+H59+I59)*15%</f>
        <v>15</v>
      </c>
      <c r="K59" s="57">
        <v>91</v>
      </c>
      <c r="L59" s="58">
        <v>100</v>
      </c>
      <c r="M59" s="57">
        <v>100</v>
      </c>
      <c r="N59" s="57">
        <v>9.46</v>
      </c>
      <c r="O59" s="57">
        <v>4</v>
      </c>
      <c r="P59" s="57">
        <v>0</v>
      </c>
      <c r="Q59" s="57">
        <v>9</v>
      </c>
      <c r="R59" s="57">
        <v>3.25</v>
      </c>
      <c r="S59" s="29">
        <f>N59+R59</f>
        <v>12.71</v>
      </c>
      <c r="T59" s="33"/>
      <c r="U59" s="29">
        <f>F59+J59+S59-T59</f>
        <v>88.253</v>
      </c>
      <c r="V59" s="33"/>
      <c r="W59" s="22">
        <v>78</v>
      </c>
      <c r="X59" s="22"/>
      <c r="Y59" s="74"/>
      <c r="Z59" s="74"/>
    </row>
    <row r="60" spans="1:26">
      <c r="A60" s="45" t="s">
        <v>44</v>
      </c>
      <c r="B60" s="23">
        <v>55</v>
      </c>
      <c r="C60" s="28" t="s">
        <v>124</v>
      </c>
      <c r="D60" s="29" t="s">
        <v>125</v>
      </c>
      <c r="E60" s="30">
        <v>0.2</v>
      </c>
      <c r="F60" s="31">
        <v>61.523</v>
      </c>
      <c r="G60" s="32">
        <v>60</v>
      </c>
      <c r="H60" s="32">
        <v>20</v>
      </c>
      <c r="I60" s="32">
        <v>20</v>
      </c>
      <c r="J60" s="44">
        <v>15</v>
      </c>
      <c r="K60" s="55">
        <v>88.5</v>
      </c>
      <c r="L60" s="56">
        <v>100</v>
      </c>
      <c r="M60" s="55">
        <v>100</v>
      </c>
      <c r="N60" s="55">
        <v>9.31</v>
      </c>
      <c r="O60" s="29">
        <v>2</v>
      </c>
      <c r="P60" s="29">
        <v>4.5</v>
      </c>
      <c r="Q60" s="29">
        <v>3</v>
      </c>
      <c r="R60" s="29">
        <v>2.38</v>
      </c>
      <c r="S60" s="29">
        <v>11.69</v>
      </c>
      <c r="T60" s="54"/>
      <c r="U60" s="54">
        <f>F60+J60+S60</f>
        <v>88.213</v>
      </c>
      <c r="V60" s="23"/>
      <c r="W60" s="33">
        <v>74</v>
      </c>
      <c r="X60" s="33"/>
      <c r="Y60" s="23"/>
      <c r="Z60" s="23"/>
    </row>
    <row r="61" spans="1:26">
      <c r="A61" s="47" t="s">
        <v>47</v>
      </c>
      <c r="B61" s="23">
        <v>56</v>
      </c>
      <c r="C61" s="34" t="s">
        <v>126</v>
      </c>
      <c r="D61" s="35" t="s">
        <v>127</v>
      </c>
      <c r="E61" s="34"/>
      <c r="F61" s="36">
        <f>(D61+E61)*0.7</f>
        <v>58.387</v>
      </c>
      <c r="G61" s="33">
        <v>60</v>
      </c>
      <c r="H61" s="33">
        <v>20</v>
      </c>
      <c r="I61" s="56">
        <v>20</v>
      </c>
      <c r="J61" s="29">
        <f>(G61+H61+I61)*15%</f>
        <v>15</v>
      </c>
      <c r="K61" s="57">
        <v>92.5</v>
      </c>
      <c r="L61" s="58">
        <v>100</v>
      </c>
      <c r="M61" s="57">
        <v>100</v>
      </c>
      <c r="N61" s="57">
        <v>9.55</v>
      </c>
      <c r="O61" s="57">
        <v>0</v>
      </c>
      <c r="P61" s="57">
        <v>1</v>
      </c>
      <c r="Q61" s="57">
        <v>26</v>
      </c>
      <c r="R61" s="57">
        <v>5.175</v>
      </c>
      <c r="S61" s="29">
        <f>N61+R61</f>
        <v>14.725</v>
      </c>
      <c r="T61" s="33"/>
      <c r="U61" s="29">
        <f>F61+J61+S61-T61</f>
        <v>88.112</v>
      </c>
      <c r="V61" s="33"/>
      <c r="W61" s="22">
        <v>63</v>
      </c>
      <c r="X61" s="22"/>
      <c r="Y61" s="74"/>
      <c r="Z61" s="74"/>
    </row>
    <row r="62" spans="1:26">
      <c r="A62" s="45" t="s">
        <v>39</v>
      </c>
      <c r="B62" s="23">
        <v>57</v>
      </c>
      <c r="C62" s="24" t="s">
        <v>128</v>
      </c>
      <c r="D62" s="25">
        <v>86.3</v>
      </c>
      <c r="E62" s="22"/>
      <c r="F62" s="25">
        <f>(D62+E62)*0.7</f>
        <v>60.41</v>
      </c>
      <c r="G62" s="23">
        <v>60</v>
      </c>
      <c r="H62" s="23">
        <v>20</v>
      </c>
      <c r="I62" s="32">
        <v>20</v>
      </c>
      <c r="J62" s="44">
        <v>15</v>
      </c>
      <c r="K62" s="53">
        <v>88</v>
      </c>
      <c r="L62" s="32">
        <v>100</v>
      </c>
      <c r="M62" s="53">
        <v>95.34</v>
      </c>
      <c r="N62" s="54">
        <f>(K62*0.6+L62*0.2+M62*0.2)*0.1</f>
        <v>9.1868</v>
      </c>
      <c r="O62" s="44">
        <v>0</v>
      </c>
      <c r="P62" s="44">
        <v>0.3</v>
      </c>
      <c r="Q62" s="43">
        <v>14</v>
      </c>
      <c r="R62" s="44">
        <v>3.58</v>
      </c>
      <c r="S62" s="43">
        <f>N62+R62</f>
        <v>12.7668</v>
      </c>
      <c r="T62" s="54">
        <v>0.1</v>
      </c>
      <c r="U62" s="54">
        <f>F62+J62+S62-T62</f>
        <v>88.0768</v>
      </c>
      <c r="V62" s="22"/>
      <c r="W62" s="22">
        <v>65</v>
      </c>
      <c r="X62" s="46"/>
      <c r="Y62" s="23"/>
      <c r="Z62" s="23"/>
    </row>
    <row r="63" spans="1:26">
      <c r="A63" s="45" t="s">
        <v>50</v>
      </c>
      <c r="B63" s="23">
        <v>58</v>
      </c>
      <c r="C63" s="41" t="s">
        <v>129</v>
      </c>
      <c r="D63" s="29">
        <v>83.75</v>
      </c>
      <c r="E63" s="46"/>
      <c r="F63" s="39">
        <f>SUM(D63+E63)*70%</f>
        <v>58.625</v>
      </c>
      <c r="G63" s="38">
        <v>60</v>
      </c>
      <c r="H63" s="38">
        <v>20</v>
      </c>
      <c r="I63" s="59">
        <v>20</v>
      </c>
      <c r="J63" s="37">
        <v>15</v>
      </c>
      <c r="K63" s="60">
        <f>93/2+80/2</f>
        <v>86.5</v>
      </c>
      <c r="L63" s="59">
        <v>100</v>
      </c>
      <c r="M63" s="60">
        <v>97.67</v>
      </c>
      <c r="N63" s="60">
        <f>(K63*0.6+L63*0.2+M63*0.2)*0.1</f>
        <v>9.1434</v>
      </c>
      <c r="O63" s="37">
        <v>0</v>
      </c>
      <c r="P63" s="37">
        <v>0</v>
      </c>
      <c r="Q63" s="37">
        <v>30</v>
      </c>
      <c r="R63" s="37">
        <v>5.25</v>
      </c>
      <c r="S63" s="37">
        <f>SUM(N63,R63)</f>
        <v>14.3934</v>
      </c>
      <c r="T63" s="60"/>
      <c r="U63" s="60">
        <f>F63+J63+S63-T63</f>
        <v>88.0184</v>
      </c>
      <c r="V63" s="68"/>
      <c r="W63" s="68">
        <v>68</v>
      </c>
      <c r="X63" s="69"/>
      <c r="Y63" s="23"/>
      <c r="Z63" s="78"/>
    </row>
    <row r="64" spans="1:26">
      <c r="A64" s="45" t="s">
        <v>44</v>
      </c>
      <c r="B64" s="23">
        <v>59</v>
      </c>
      <c r="C64" s="28" t="s">
        <v>130</v>
      </c>
      <c r="D64" s="29" t="s">
        <v>131</v>
      </c>
      <c r="E64" s="30"/>
      <c r="F64" s="31">
        <v>58.758</v>
      </c>
      <c r="G64" s="32">
        <v>60</v>
      </c>
      <c r="H64" s="32">
        <v>20</v>
      </c>
      <c r="I64" s="32">
        <v>20</v>
      </c>
      <c r="J64" s="44">
        <v>15</v>
      </c>
      <c r="K64" s="55">
        <v>90.5</v>
      </c>
      <c r="L64" s="56">
        <v>100</v>
      </c>
      <c r="M64" s="55">
        <v>100</v>
      </c>
      <c r="N64" s="55">
        <v>9.43</v>
      </c>
      <c r="O64" s="29">
        <v>0</v>
      </c>
      <c r="P64" s="29">
        <v>14</v>
      </c>
      <c r="Q64" s="29">
        <v>4</v>
      </c>
      <c r="R64" s="29">
        <v>4.5</v>
      </c>
      <c r="S64" s="29">
        <v>13.93</v>
      </c>
      <c r="T64" s="54"/>
      <c r="U64" s="54">
        <f>F64+J64+S64</f>
        <v>87.688</v>
      </c>
      <c r="V64" s="23"/>
      <c r="W64" s="33">
        <v>70</v>
      </c>
      <c r="X64" s="33"/>
      <c r="Y64" s="23"/>
      <c r="Z64" s="23"/>
    </row>
    <row r="65" spans="1:26">
      <c r="A65" s="45" t="s">
        <v>50</v>
      </c>
      <c r="B65" s="23">
        <v>60</v>
      </c>
      <c r="C65" s="33" t="s">
        <v>132</v>
      </c>
      <c r="D65" s="44">
        <v>85.51</v>
      </c>
      <c r="E65" s="23"/>
      <c r="F65" s="39">
        <f>SUM(D65+E65)*70%</f>
        <v>59.857</v>
      </c>
      <c r="G65" s="38">
        <v>60</v>
      </c>
      <c r="H65" s="38">
        <v>20</v>
      </c>
      <c r="I65" s="59">
        <v>20</v>
      </c>
      <c r="J65" s="37">
        <v>15</v>
      </c>
      <c r="K65" s="60">
        <f>94/2+98/2</f>
        <v>96</v>
      </c>
      <c r="L65" s="59">
        <v>100</v>
      </c>
      <c r="M65" s="60">
        <v>100</v>
      </c>
      <c r="N65" s="60">
        <f>(K65*0.6+L65*0.2+M65*0.2)*0.1</f>
        <v>9.76</v>
      </c>
      <c r="O65" s="37">
        <v>0</v>
      </c>
      <c r="P65" s="37">
        <v>1</v>
      </c>
      <c r="Q65" s="37">
        <v>11</v>
      </c>
      <c r="R65" s="37">
        <v>3</v>
      </c>
      <c r="S65" s="37">
        <f>SUM(N65,R65)</f>
        <v>12.76</v>
      </c>
      <c r="T65" s="67">
        <v>0.1</v>
      </c>
      <c r="U65" s="60">
        <f>F65+J65+S65-T65</f>
        <v>87.517</v>
      </c>
      <c r="V65" s="68"/>
      <c r="W65" s="68">
        <v>72</v>
      </c>
      <c r="X65" s="69"/>
      <c r="Y65" s="46"/>
      <c r="Z65" s="75"/>
    </row>
    <row r="66" spans="1:26">
      <c r="A66" s="45" t="s">
        <v>44</v>
      </c>
      <c r="B66" s="23">
        <v>61</v>
      </c>
      <c r="C66" s="28" t="s">
        <v>133</v>
      </c>
      <c r="D66" s="29" t="s">
        <v>134</v>
      </c>
      <c r="E66" s="30">
        <v>0.2</v>
      </c>
      <c r="F66" s="31">
        <v>61.79</v>
      </c>
      <c r="G66" s="32">
        <v>60</v>
      </c>
      <c r="H66" s="32">
        <v>20</v>
      </c>
      <c r="I66" s="32">
        <v>20</v>
      </c>
      <c r="J66" s="44">
        <v>15</v>
      </c>
      <c r="K66" s="55">
        <v>86.5</v>
      </c>
      <c r="L66" s="56">
        <v>100</v>
      </c>
      <c r="M66" s="55">
        <v>100</v>
      </c>
      <c r="N66" s="55">
        <v>9.19</v>
      </c>
      <c r="O66" s="29">
        <v>2</v>
      </c>
      <c r="P66" s="29">
        <v>3.5</v>
      </c>
      <c r="Q66" s="29">
        <v>0</v>
      </c>
      <c r="R66" s="29">
        <v>1.38</v>
      </c>
      <c r="S66" s="29">
        <v>10.57</v>
      </c>
      <c r="T66" s="54"/>
      <c r="U66" s="54">
        <f>F66+J66+S66</f>
        <v>87.36</v>
      </c>
      <c r="V66" s="23"/>
      <c r="W66" s="33">
        <v>71</v>
      </c>
      <c r="X66" s="33"/>
      <c r="Y66" s="23"/>
      <c r="Z66" s="88"/>
    </row>
    <row r="67" spans="1:26">
      <c r="A67" s="47" t="s">
        <v>47</v>
      </c>
      <c r="B67" s="23">
        <v>62</v>
      </c>
      <c r="C67" s="34" t="s">
        <v>135</v>
      </c>
      <c r="D67" s="35" t="s">
        <v>136</v>
      </c>
      <c r="E67" s="34"/>
      <c r="F67" s="36">
        <f>(D67+E67)*0.7</f>
        <v>57.841</v>
      </c>
      <c r="G67" s="33">
        <v>60</v>
      </c>
      <c r="H67" s="33">
        <v>20</v>
      </c>
      <c r="I67" s="56">
        <v>20</v>
      </c>
      <c r="J67" s="29">
        <f>(G67+H67+I67)*15%</f>
        <v>15</v>
      </c>
      <c r="K67" s="57">
        <v>88</v>
      </c>
      <c r="L67" s="58">
        <v>100</v>
      </c>
      <c r="M67" s="57">
        <v>100</v>
      </c>
      <c r="N67" s="57">
        <v>9.28</v>
      </c>
      <c r="O67" s="57">
        <v>12</v>
      </c>
      <c r="P67" s="57">
        <v>0.7</v>
      </c>
      <c r="Q67" s="57">
        <v>13</v>
      </c>
      <c r="R67" s="57">
        <v>5.1425</v>
      </c>
      <c r="S67" s="29">
        <f>N67+R67</f>
        <v>14.4225</v>
      </c>
      <c r="T67" s="33"/>
      <c r="U67" s="29">
        <f>F67+J67+S67-T67</f>
        <v>87.2635</v>
      </c>
      <c r="V67" s="33"/>
      <c r="W67" s="22">
        <v>66</v>
      </c>
      <c r="X67" s="22"/>
      <c r="Y67" s="74"/>
      <c r="Z67" s="89"/>
    </row>
    <row r="68" spans="1:26">
      <c r="A68" s="45" t="s">
        <v>44</v>
      </c>
      <c r="B68" s="23">
        <v>63</v>
      </c>
      <c r="C68" s="28" t="s">
        <v>137</v>
      </c>
      <c r="D68" s="29" t="s">
        <v>138</v>
      </c>
      <c r="E68" s="30"/>
      <c r="F68" s="31">
        <v>57.974</v>
      </c>
      <c r="G68" s="32">
        <v>60</v>
      </c>
      <c r="H68" s="32">
        <v>20</v>
      </c>
      <c r="I68" s="32">
        <v>20</v>
      </c>
      <c r="J68" s="44">
        <v>15</v>
      </c>
      <c r="K68" s="55">
        <v>89.5</v>
      </c>
      <c r="L68" s="56">
        <v>100</v>
      </c>
      <c r="M68" s="55">
        <v>100</v>
      </c>
      <c r="N68" s="55">
        <v>9.37</v>
      </c>
      <c r="O68" s="29">
        <v>0</v>
      </c>
      <c r="P68" s="29">
        <v>12.1</v>
      </c>
      <c r="Q68" s="29">
        <v>7</v>
      </c>
      <c r="R68" s="29">
        <v>4.775</v>
      </c>
      <c r="S68" s="29">
        <v>14.145</v>
      </c>
      <c r="T68" s="54"/>
      <c r="U68" s="54">
        <f>F68+J68+S68</f>
        <v>87.119</v>
      </c>
      <c r="V68" s="23"/>
      <c r="W68" s="33">
        <v>71</v>
      </c>
      <c r="X68" s="23"/>
      <c r="Y68" s="23"/>
      <c r="Z68" s="88"/>
    </row>
    <row r="69" spans="1:26">
      <c r="A69" s="47" t="s">
        <v>47</v>
      </c>
      <c r="B69" s="23">
        <v>64</v>
      </c>
      <c r="C69" s="34" t="s">
        <v>139</v>
      </c>
      <c r="D69" s="35" t="s">
        <v>140</v>
      </c>
      <c r="E69" s="34"/>
      <c r="F69" s="36">
        <f>(D69+E69)*0.7</f>
        <v>61.887</v>
      </c>
      <c r="G69" s="33">
        <v>60</v>
      </c>
      <c r="H69" s="33">
        <v>20</v>
      </c>
      <c r="I69" s="56">
        <v>20</v>
      </c>
      <c r="J69" s="29">
        <f>(G69+H69+I69)*15%</f>
        <v>15</v>
      </c>
      <c r="K69" s="57">
        <v>89.5</v>
      </c>
      <c r="L69" s="58">
        <v>100</v>
      </c>
      <c r="M69" s="57">
        <v>100</v>
      </c>
      <c r="N69" s="57">
        <v>9.37</v>
      </c>
      <c r="O69" s="57">
        <v>0</v>
      </c>
      <c r="P69" s="57">
        <v>0.1</v>
      </c>
      <c r="Q69" s="57">
        <v>3</v>
      </c>
      <c r="R69" s="57">
        <v>0.775</v>
      </c>
      <c r="S69" s="29">
        <f>N69+R69</f>
        <v>10.145</v>
      </c>
      <c r="T69" s="33"/>
      <c r="U69" s="29">
        <f>F69+J69+S69-T69</f>
        <v>87.032</v>
      </c>
      <c r="V69" s="33"/>
      <c r="W69" s="22">
        <v>71</v>
      </c>
      <c r="X69" s="22"/>
      <c r="Y69" s="74"/>
      <c r="Z69" s="90"/>
    </row>
    <row r="70" spans="1:26">
      <c r="A70" s="45" t="s">
        <v>50</v>
      </c>
      <c r="B70" s="23">
        <v>65</v>
      </c>
      <c r="C70" s="33" t="s">
        <v>141</v>
      </c>
      <c r="D70" s="43">
        <v>82.11</v>
      </c>
      <c r="E70" s="23"/>
      <c r="F70" s="39">
        <f>SUM(D70+E70)*70%</f>
        <v>57.477</v>
      </c>
      <c r="G70" s="38">
        <v>60</v>
      </c>
      <c r="H70" s="38">
        <v>20</v>
      </c>
      <c r="I70" s="59">
        <v>20</v>
      </c>
      <c r="J70" s="37">
        <v>15</v>
      </c>
      <c r="K70" s="60">
        <f>91/2+88/2</f>
        <v>89.5</v>
      </c>
      <c r="L70" s="59">
        <v>100</v>
      </c>
      <c r="M70" s="60">
        <v>100</v>
      </c>
      <c r="N70" s="60">
        <f>(K70*0.6+L70*0.2+M70*0.2)*0.1</f>
        <v>9.37</v>
      </c>
      <c r="O70" s="37">
        <v>14</v>
      </c>
      <c r="P70" s="37">
        <v>1</v>
      </c>
      <c r="Q70" s="37">
        <v>11.1</v>
      </c>
      <c r="R70" s="37">
        <v>5.1525</v>
      </c>
      <c r="S70" s="37">
        <f>SUM(N70,R70)</f>
        <v>14.5225</v>
      </c>
      <c r="T70" s="60"/>
      <c r="U70" s="60">
        <f>F70+J70+S70-T70</f>
        <v>86.9995</v>
      </c>
      <c r="V70" s="68"/>
      <c r="W70" s="68">
        <v>65</v>
      </c>
      <c r="X70" s="71"/>
      <c r="Y70" s="72"/>
      <c r="Z70" s="91"/>
    </row>
    <row r="71" spans="1:26">
      <c r="A71" s="45" t="s">
        <v>39</v>
      </c>
      <c r="B71" s="23">
        <v>66</v>
      </c>
      <c r="C71" s="24" t="s">
        <v>142</v>
      </c>
      <c r="D71" s="25">
        <v>85.96</v>
      </c>
      <c r="E71" s="22"/>
      <c r="F71" s="25">
        <f>(D71+E71)*0.7</f>
        <v>60.172</v>
      </c>
      <c r="G71" s="23">
        <v>60</v>
      </c>
      <c r="H71" s="23">
        <v>20</v>
      </c>
      <c r="I71" s="32">
        <v>20</v>
      </c>
      <c r="J71" s="44">
        <v>15</v>
      </c>
      <c r="K71" s="53">
        <v>90</v>
      </c>
      <c r="L71" s="32">
        <v>100</v>
      </c>
      <c r="M71" s="30">
        <v>100</v>
      </c>
      <c r="N71" s="54">
        <f>(K71*0.6+L71*0.2+M71*0.2)*0.1</f>
        <v>9.4</v>
      </c>
      <c r="O71" s="57">
        <v>0</v>
      </c>
      <c r="P71" s="44">
        <v>0</v>
      </c>
      <c r="Q71" s="43">
        <v>7</v>
      </c>
      <c r="R71" s="57">
        <v>2.25</v>
      </c>
      <c r="S71" s="43">
        <f>N71+R71</f>
        <v>11.65</v>
      </c>
      <c r="T71" s="54"/>
      <c r="U71" s="54">
        <f>F71+J71+S71-T71</f>
        <v>86.822</v>
      </c>
      <c r="V71" s="23"/>
      <c r="W71" s="22">
        <v>69</v>
      </c>
      <c r="X71" s="46"/>
      <c r="Y71" s="23"/>
      <c r="Z71" s="92"/>
    </row>
    <row r="72" spans="1:26">
      <c r="A72" s="47" t="s">
        <v>47</v>
      </c>
      <c r="B72" s="23">
        <v>67</v>
      </c>
      <c r="C72" s="34" t="s">
        <v>143</v>
      </c>
      <c r="D72" s="35" t="s">
        <v>144</v>
      </c>
      <c r="E72" s="34"/>
      <c r="F72" s="36">
        <f>(D72+E72)*0.7</f>
        <v>61.425</v>
      </c>
      <c r="G72" s="33">
        <v>60</v>
      </c>
      <c r="H72" s="33">
        <v>20</v>
      </c>
      <c r="I72" s="56">
        <v>20</v>
      </c>
      <c r="J72" s="29">
        <f>(G72+H72+I72)*15%</f>
        <v>15</v>
      </c>
      <c r="K72" s="57">
        <v>82.5</v>
      </c>
      <c r="L72" s="58">
        <v>100</v>
      </c>
      <c r="M72" s="57">
        <v>100</v>
      </c>
      <c r="N72" s="57">
        <v>8.95</v>
      </c>
      <c r="O72" s="57">
        <v>0</v>
      </c>
      <c r="P72" s="57">
        <v>0.2</v>
      </c>
      <c r="Q72" s="57">
        <v>4</v>
      </c>
      <c r="R72" s="57">
        <v>1.05</v>
      </c>
      <c r="S72" s="29">
        <f>N72+R72</f>
        <v>10</v>
      </c>
      <c r="T72" s="33"/>
      <c r="U72" s="29">
        <f>F72+J72+S72-T72</f>
        <v>86.425</v>
      </c>
      <c r="V72" s="33"/>
      <c r="W72" s="22">
        <v>71</v>
      </c>
      <c r="X72" s="22"/>
      <c r="Y72" s="74"/>
      <c r="Z72" s="90"/>
    </row>
    <row r="73" spans="1:26">
      <c r="A73" s="45" t="s">
        <v>44</v>
      </c>
      <c r="B73" s="23">
        <v>68</v>
      </c>
      <c r="C73" s="28" t="s">
        <v>145</v>
      </c>
      <c r="D73" s="29" t="s">
        <v>146</v>
      </c>
      <c r="E73" s="30"/>
      <c r="F73" s="31">
        <v>58.814</v>
      </c>
      <c r="G73" s="32">
        <v>60</v>
      </c>
      <c r="H73" s="32">
        <v>20</v>
      </c>
      <c r="I73" s="32">
        <v>20</v>
      </c>
      <c r="J73" s="44">
        <v>15</v>
      </c>
      <c r="K73" s="55">
        <v>90.5</v>
      </c>
      <c r="L73" s="56">
        <v>100</v>
      </c>
      <c r="M73" s="55">
        <v>100</v>
      </c>
      <c r="N73" s="55">
        <v>9.43</v>
      </c>
      <c r="O73" s="29">
        <v>4</v>
      </c>
      <c r="P73" s="29">
        <v>5.1</v>
      </c>
      <c r="Q73" s="29">
        <v>3</v>
      </c>
      <c r="R73" s="29">
        <v>3.025</v>
      </c>
      <c r="S73" s="29">
        <v>12.455</v>
      </c>
      <c r="T73" s="54"/>
      <c r="U73" s="54">
        <f>F73+J73+S73</f>
        <v>86.269</v>
      </c>
      <c r="V73" s="23"/>
      <c r="W73" s="33">
        <v>76</v>
      </c>
      <c r="X73" s="33"/>
      <c r="Y73" s="23"/>
      <c r="Z73" s="92"/>
    </row>
    <row r="74" spans="1:26">
      <c r="A74" s="47" t="s">
        <v>47</v>
      </c>
      <c r="B74" s="23">
        <v>69</v>
      </c>
      <c r="C74" s="34" t="s">
        <v>147</v>
      </c>
      <c r="D74" s="35" t="s">
        <v>148</v>
      </c>
      <c r="E74" s="34"/>
      <c r="F74" s="36">
        <f>(D74+E74)*0.7</f>
        <v>60.347</v>
      </c>
      <c r="G74" s="33">
        <v>60</v>
      </c>
      <c r="H74" s="33">
        <v>20</v>
      </c>
      <c r="I74" s="56">
        <v>20</v>
      </c>
      <c r="J74" s="29">
        <f>(G74+H74+I74)*15%</f>
        <v>15</v>
      </c>
      <c r="K74" s="57">
        <v>88</v>
      </c>
      <c r="L74" s="58">
        <v>100</v>
      </c>
      <c r="M74" s="57">
        <v>100</v>
      </c>
      <c r="N74" s="57">
        <v>9.28</v>
      </c>
      <c r="O74" s="57">
        <v>4</v>
      </c>
      <c r="P74" s="57">
        <v>0.4</v>
      </c>
      <c r="Q74" s="57">
        <v>2</v>
      </c>
      <c r="R74" s="57">
        <v>1.6</v>
      </c>
      <c r="S74" s="29">
        <f>N74+R74</f>
        <v>10.88</v>
      </c>
      <c r="T74" s="33"/>
      <c r="U74" s="29">
        <f>F74+J74+S74-T74</f>
        <v>86.227</v>
      </c>
      <c r="V74" s="33"/>
      <c r="W74" s="22">
        <v>66</v>
      </c>
      <c r="X74" s="22"/>
      <c r="Y74" s="74"/>
      <c r="Z74" s="90"/>
    </row>
    <row r="75" spans="1:26">
      <c r="A75" s="45" t="s">
        <v>39</v>
      </c>
      <c r="B75" s="23">
        <v>70</v>
      </c>
      <c r="C75" s="24" t="s">
        <v>149</v>
      </c>
      <c r="D75" s="25">
        <v>87.99</v>
      </c>
      <c r="E75" s="22"/>
      <c r="F75" s="25">
        <f>(D75+E75)*0.7</f>
        <v>61.593</v>
      </c>
      <c r="G75" s="23">
        <v>60</v>
      </c>
      <c r="H75" s="23">
        <v>20</v>
      </c>
      <c r="I75" s="32">
        <v>20</v>
      </c>
      <c r="J75" s="44">
        <v>15</v>
      </c>
      <c r="K75" s="53">
        <v>85.5</v>
      </c>
      <c r="L75" s="32">
        <v>100</v>
      </c>
      <c r="M75" s="30">
        <v>100</v>
      </c>
      <c r="N75" s="54">
        <f>(K75*0.6+L75*0.2+M75*0.2)*0.1</f>
        <v>9.13</v>
      </c>
      <c r="O75" s="43">
        <v>0</v>
      </c>
      <c r="P75" s="43">
        <v>0</v>
      </c>
      <c r="Q75" s="43">
        <v>2</v>
      </c>
      <c r="R75" s="43">
        <v>0.5</v>
      </c>
      <c r="S75" s="43">
        <f>N75+R75</f>
        <v>9.63</v>
      </c>
      <c r="T75" s="54"/>
      <c r="U75" s="54">
        <f>F75+J75+S75-T75</f>
        <v>86.223</v>
      </c>
      <c r="V75" s="22"/>
      <c r="W75" s="22">
        <v>72</v>
      </c>
      <c r="X75" s="46"/>
      <c r="Y75" s="23"/>
      <c r="Z75" s="92"/>
    </row>
    <row r="76" spans="1:26">
      <c r="A76" s="45" t="s">
        <v>44</v>
      </c>
      <c r="B76" s="23">
        <v>71</v>
      </c>
      <c r="C76" s="28" t="s">
        <v>150</v>
      </c>
      <c r="D76" s="29" t="s">
        <v>114</v>
      </c>
      <c r="E76" s="30"/>
      <c r="F76" s="31">
        <v>59.577</v>
      </c>
      <c r="G76" s="32">
        <v>60</v>
      </c>
      <c r="H76" s="32">
        <v>20</v>
      </c>
      <c r="I76" s="32">
        <v>20</v>
      </c>
      <c r="J76" s="44">
        <v>15</v>
      </c>
      <c r="K76" s="55">
        <v>81.5</v>
      </c>
      <c r="L76" s="56">
        <v>100</v>
      </c>
      <c r="M76" s="55">
        <v>100</v>
      </c>
      <c r="N76" s="55">
        <v>8.89</v>
      </c>
      <c r="O76" s="29">
        <v>0</v>
      </c>
      <c r="P76" s="29">
        <v>7.5</v>
      </c>
      <c r="Q76" s="29">
        <v>3</v>
      </c>
      <c r="R76" s="29">
        <v>2.63</v>
      </c>
      <c r="S76" s="29">
        <v>11.515</v>
      </c>
      <c r="T76" s="54"/>
      <c r="U76" s="54">
        <f>F76+J76+S76</f>
        <v>86.092</v>
      </c>
      <c r="V76" s="23"/>
      <c r="W76" s="33">
        <v>74</v>
      </c>
      <c r="X76" s="23"/>
      <c r="Y76" s="46"/>
      <c r="Z76" s="93"/>
    </row>
    <row r="77" spans="1:26">
      <c r="A77" s="45" t="s">
        <v>50</v>
      </c>
      <c r="B77" s="23">
        <v>72</v>
      </c>
      <c r="C77" s="33" t="s">
        <v>151</v>
      </c>
      <c r="D77" s="43">
        <v>85.12</v>
      </c>
      <c r="E77" s="81"/>
      <c r="F77" s="39">
        <f>SUM(D77+E77)*70%</f>
        <v>59.584</v>
      </c>
      <c r="G77" s="38">
        <v>60</v>
      </c>
      <c r="H77" s="38">
        <v>20</v>
      </c>
      <c r="I77" s="59">
        <v>20</v>
      </c>
      <c r="J77" s="37">
        <v>15</v>
      </c>
      <c r="K77" s="60">
        <f>94/2+92/2</f>
        <v>93</v>
      </c>
      <c r="L77" s="59">
        <v>100</v>
      </c>
      <c r="M77" s="60">
        <v>100</v>
      </c>
      <c r="N77" s="60">
        <f>(K77*0.6+L77*0.2+M77*0.2)*0.1</f>
        <v>9.58</v>
      </c>
      <c r="O77" s="37">
        <v>0</v>
      </c>
      <c r="P77" s="37">
        <v>1</v>
      </c>
      <c r="Q77" s="37">
        <v>5</v>
      </c>
      <c r="R77" s="37">
        <v>1.5</v>
      </c>
      <c r="S77" s="37">
        <f>SUM(N77,R77)</f>
        <v>11.08</v>
      </c>
      <c r="T77" s="60"/>
      <c r="U77" s="60">
        <f>F77+J77+S77-T77</f>
        <v>85.664</v>
      </c>
      <c r="V77" s="68"/>
      <c r="W77" s="68">
        <v>70</v>
      </c>
      <c r="X77" s="38"/>
      <c r="Y77" s="23"/>
      <c r="Z77" s="94"/>
    </row>
    <row r="78" spans="1:26">
      <c r="A78" s="45" t="s">
        <v>44</v>
      </c>
      <c r="B78" s="23">
        <v>73</v>
      </c>
      <c r="C78" s="28" t="s">
        <v>152</v>
      </c>
      <c r="D78" s="29" t="s">
        <v>153</v>
      </c>
      <c r="E78" s="30">
        <v>0.2</v>
      </c>
      <c r="F78" s="31">
        <v>56.54</v>
      </c>
      <c r="G78" s="32">
        <v>60</v>
      </c>
      <c r="H78" s="32">
        <v>20</v>
      </c>
      <c r="I78" s="32">
        <v>20</v>
      </c>
      <c r="J78" s="44">
        <v>15</v>
      </c>
      <c r="K78" s="55">
        <v>81</v>
      </c>
      <c r="L78" s="56">
        <v>100</v>
      </c>
      <c r="M78" s="55">
        <v>100</v>
      </c>
      <c r="N78" s="55">
        <v>8.86</v>
      </c>
      <c r="O78" s="29">
        <v>6</v>
      </c>
      <c r="P78" s="29">
        <v>11.5</v>
      </c>
      <c r="Q78" s="29">
        <v>4</v>
      </c>
      <c r="R78" s="29">
        <v>5.04</v>
      </c>
      <c r="S78" s="29">
        <v>13.9025</v>
      </c>
      <c r="T78" s="54"/>
      <c r="U78" s="54">
        <f>F78+J78+S78</f>
        <v>85.4425</v>
      </c>
      <c r="V78" s="23"/>
      <c r="W78" s="70">
        <v>66</v>
      </c>
      <c r="X78" s="33"/>
      <c r="Y78" s="46"/>
      <c r="Z78" s="95"/>
    </row>
    <row r="79" spans="1:26">
      <c r="A79" s="45" t="s">
        <v>39</v>
      </c>
      <c r="B79" s="23">
        <v>74</v>
      </c>
      <c r="C79" s="46" t="s">
        <v>154</v>
      </c>
      <c r="D79" s="57">
        <v>79.24</v>
      </c>
      <c r="E79" s="22"/>
      <c r="F79" s="25">
        <f>(D79+E79)*0.7</f>
        <v>55.468</v>
      </c>
      <c r="G79" s="23">
        <v>60</v>
      </c>
      <c r="H79" s="23">
        <v>20</v>
      </c>
      <c r="I79" s="32">
        <v>20</v>
      </c>
      <c r="J79" s="44">
        <v>15</v>
      </c>
      <c r="K79" s="53">
        <v>89</v>
      </c>
      <c r="L79" s="32">
        <v>100</v>
      </c>
      <c r="M79" s="30">
        <v>100</v>
      </c>
      <c r="N79" s="54">
        <f>(K79*0.6+L79*0.2+M79*0.2)*0.1</f>
        <v>9.34</v>
      </c>
      <c r="O79" s="44">
        <v>0</v>
      </c>
      <c r="P79" s="44">
        <v>1</v>
      </c>
      <c r="Q79" s="43">
        <v>35</v>
      </c>
      <c r="R79" s="44">
        <v>5.63</v>
      </c>
      <c r="S79" s="43">
        <f>N79+R79</f>
        <v>14.97</v>
      </c>
      <c r="T79" s="54"/>
      <c r="U79" s="54">
        <f>F79+J79+S79-T79</f>
        <v>85.438</v>
      </c>
      <c r="V79" s="23"/>
      <c r="W79" s="22">
        <v>56</v>
      </c>
      <c r="X79" s="83" t="s">
        <v>155</v>
      </c>
      <c r="Y79" s="77"/>
      <c r="Z79" s="93"/>
    </row>
    <row r="80" spans="1:26">
      <c r="A80" s="45" t="s">
        <v>44</v>
      </c>
      <c r="B80" s="23">
        <v>75</v>
      </c>
      <c r="C80" s="28" t="s">
        <v>156</v>
      </c>
      <c r="D80" s="29" t="s">
        <v>157</v>
      </c>
      <c r="E80" s="30"/>
      <c r="F80" s="31">
        <v>59.983</v>
      </c>
      <c r="G80" s="32">
        <v>60</v>
      </c>
      <c r="H80" s="32">
        <v>20</v>
      </c>
      <c r="I80" s="32">
        <v>20</v>
      </c>
      <c r="J80" s="44">
        <v>15</v>
      </c>
      <c r="K80" s="55">
        <v>82.5</v>
      </c>
      <c r="L80" s="56">
        <v>100</v>
      </c>
      <c r="M80" s="55">
        <v>100</v>
      </c>
      <c r="N80" s="55">
        <v>8.95</v>
      </c>
      <c r="O80" s="29">
        <v>0</v>
      </c>
      <c r="P80" s="29">
        <v>6</v>
      </c>
      <c r="Q80" s="29">
        <v>0</v>
      </c>
      <c r="R80" s="29">
        <v>1.5</v>
      </c>
      <c r="S80" s="29">
        <v>10.45</v>
      </c>
      <c r="T80" s="54"/>
      <c r="U80" s="54">
        <f>F80+J80+S80</f>
        <v>85.433</v>
      </c>
      <c r="V80" s="23"/>
      <c r="W80" s="33">
        <v>75</v>
      </c>
      <c r="X80" s="33"/>
      <c r="Y80" s="23"/>
      <c r="Z80" s="92"/>
    </row>
    <row r="81" spans="1:26">
      <c r="A81" s="45" t="s">
        <v>44</v>
      </c>
      <c r="B81" s="23">
        <v>76</v>
      </c>
      <c r="C81" s="28" t="s">
        <v>158</v>
      </c>
      <c r="D81" s="29" t="s">
        <v>159</v>
      </c>
      <c r="E81" s="30"/>
      <c r="F81" s="31">
        <v>60.186</v>
      </c>
      <c r="G81" s="32">
        <v>60</v>
      </c>
      <c r="H81" s="32">
        <v>20</v>
      </c>
      <c r="I81" s="32">
        <v>20</v>
      </c>
      <c r="J81" s="44">
        <v>15</v>
      </c>
      <c r="K81" s="55">
        <v>86.5</v>
      </c>
      <c r="L81" s="56">
        <v>100</v>
      </c>
      <c r="M81" s="55">
        <v>100</v>
      </c>
      <c r="N81" s="55">
        <v>9.19</v>
      </c>
      <c r="O81" s="29">
        <v>0</v>
      </c>
      <c r="P81" s="29">
        <v>4</v>
      </c>
      <c r="Q81" s="29">
        <v>0</v>
      </c>
      <c r="R81" s="29">
        <v>1</v>
      </c>
      <c r="S81" s="29">
        <v>10.19</v>
      </c>
      <c r="T81" s="54"/>
      <c r="U81" s="54">
        <f>F81+J81+S81</f>
        <v>85.376</v>
      </c>
      <c r="V81" s="23"/>
      <c r="W81" s="33">
        <v>75</v>
      </c>
      <c r="X81" s="73"/>
      <c r="Y81" s="73"/>
      <c r="Z81" s="96"/>
    </row>
    <row r="82" spans="1:26">
      <c r="A82" s="47" t="s">
        <v>47</v>
      </c>
      <c r="B82" s="23">
        <v>77</v>
      </c>
      <c r="C82" s="34" t="s">
        <v>160</v>
      </c>
      <c r="D82" s="35" t="s">
        <v>161</v>
      </c>
      <c r="E82" s="34"/>
      <c r="F82" s="36">
        <f>(D82+E82)*0.7</f>
        <v>58.674</v>
      </c>
      <c r="G82" s="33">
        <v>60</v>
      </c>
      <c r="H82" s="33">
        <v>20</v>
      </c>
      <c r="I82" s="56">
        <v>20</v>
      </c>
      <c r="J82" s="29">
        <f>(G82+H82+I82)*15%</f>
        <v>15</v>
      </c>
      <c r="K82" s="57">
        <v>85.5</v>
      </c>
      <c r="L82" s="58">
        <v>100</v>
      </c>
      <c r="M82" s="57">
        <v>95.34</v>
      </c>
      <c r="N82" s="57">
        <v>9.0368</v>
      </c>
      <c r="O82" s="57">
        <v>0</v>
      </c>
      <c r="P82" s="57">
        <v>0.1</v>
      </c>
      <c r="Q82" s="57">
        <v>10</v>
      </c>
      <c r="R82" s="57">
        <v>2.525</v>
      </c>
      <c r="S82" s="29">
        <f>N82+R82</f>
        <v>11.5618</v>
      </c>
      <c r="T82" s="84">
        <v>0.1</v>
      </c>
      <c r="U82" s="29">
        <f>F82+J82+S82-T82</f>
        <v>85.1358</v>
      </c>
      <c r="V82" s="33"/>
      <c r="W82" s="22">
        <v>71</v>
      </c>
      <c r="X82" s="22"/>
      <c r="Y82" s="74"/>
      <c r="Z82" s="90"/>
    </row>
    <row r="83" spans="1:26">
      <c r="A83" s="45" t="s">
        <v>44</v>
      </c>
      <c r="B83" s="23">
        <v>78</v>
      </c>
      <c r="C83" s="28" t="s">
        <v>162</v>
      </c>
      <c r="D83" s="29" t="s">
        <v>163</v>
      </c>
      <c r="E83" s="30"/>
      <c r="F83" s="31">
        <v>59.325</v>
      </c>
      <c r="G83" s="32">
        <v>60</v>
      </c>
      <c r="H83" s="32">
        <v>20</v>
      </c>
      <c r="I83" s="32">
        <v>20</v>
      </c>
      <c r="J83" s="44">
        <v>15</v>
      </c>
      <c r="K83" s="55">
        <v>79</v>
      </c>
      <c r="L83" s="56">
        <v>100</v>
      </c>
      <c r="M83" s="55">
        <v>100</v>
      </c>
      <c r="N83" s="55">
        <v>8.74</v>
      </c>
      <c r="O83" s="29">
        <v>0</v>
      </c>
      <c r="P83" s="29">
        <v>8</v>
      </c>
      <c r="Q83" s="29">
        <v>0</v>
      </c>
      <c r="R83" s="29">
        <v>2</v>
      </c>
      <c r="S83" s="29">
        <v>10.74</v>
      </c>
      <c r="T83" s="54"/>
      <c r="U83" s="54">
        <f>F83+J83+S83</f>
        <v>85.065</v>
      </c>
      <c r="V83" s="23"/>
      <c r="W83" s="70">
        <v>70</v>
      </c>
      <c r="X83" s="33"/>
      <c r="Y83" s="46"/>
      <c r="Z83" s="95"/>
    </row>
    <row r="84" spans="1:26">
      <c r="A84" s="45" t="s">
        <v>50</v>
      </c>
      <c r="B84" s="23">
        <v>79</v>
      </c>
      <c r="C84" s="33" t="s">
        <v>164</v>
      </c>
      <c r="D84" s="43">
        <v>82.66</v>
      </c>
      <c r="E84" s="23"/>
      <c r="F84" s="39">
        <f>SUM(D84+E84)*70%</f>
        <v>57.862</v>
      </c>
      <c r="G84" s="38">
        <v>60</v>
      </c>
      <c r="H84" s="38">
        <v>20</v>
      </c>
      <c r="I84" s="59">
        <v>20</v>
      </c>
      <c r="J84" s="37">
        <v>15</v>
      </c>
      <c r="K84" s="60">
        <f>92/2+89/2</f>
        <v>90.5</v>
      </c>
      <c r="L84" s="59">
        <v>100</v>
      </c>
      <c r="M84" s="60">
        <v>97.67</v>
      </c>
      <c r="N84" s="60">
        <f>(K84*0.6+L84*0.2+M84*0.2)*0.1</f>
        <v>9.3834</v>
      </c>
      <c r="O84" s="37">
        <v>4</v>
      </c>
      <c r="P84" s="37">
        <v>1</v>
      </c>
      <c r="Q84" s="37">
        <v>6.1</v>
      </c>
      <c r="R84" s="37">
        <v>2.775</v>
      </c>
      <c r="S84" s="37">
        <f>SUM(N84,R84)</f>
        <v>12.1584</v>
      </c>
      <c r="T84" s="60"/>
      <c r="U84" s="60">
        <f>F84+J84+S84-T84</f>
        <v>85.0204</v>
      </c>
      <c r="V84" s="68"/>
      <c r="W84" s="68">
        <v>60</v>
      </c>
      <c r="X84" s="38"/>
      <c r="Y84" s="22"/>
      <c r="Z84" s="97"/>
    </row>
    <row r="85" spans="1:26">
      <c r="A85" s="47" t="s">
        <v>47</v>
      </c>
      <c r="B85" s="23">
        <v>80</v>
      </c>
      <c r="C85" s="34" t="s">
        <v>165</v>
      </c>
      <c r="D85" s="35" t="s">
        <v>166</v>
      </c>
      <c r="E85" s="34">
        <v>0.2</v>
      </c>
      <c r="F85" s="36">
        <f>(D85+E85)*0.7</f>
        <v>58.289</v>
      </c>
      <c r="G85" s="33">
        <v>60</v>
      </c>
      <c r="H85" s="33">
        <v>20</v>
      </c>
      <c r="I85" s="56">
        <v>20</v>
      </c>
      <c r="J85" s="29">
        <f>(G85+H85+I85)*15%</f>
        <v>15</v>
      </c>
      <c r="K85" s="57">
        <v>72.5</v>
      </c>
      <c r="L85" s="58">
        <v>100</v>
      </c>
      <c r="M85" s="57">
        <v>95.34</v>
      </c>
      <c r="N85" s="57">
        <v>8.2568</v>
      </c>
      <c r="O85" s="57">
        <v>0</v>
      </c>
      <c r="P85" s="57">
        <v>0</v>
      </c>
      <c r="Q85" s="57">
        <v>13</v>
      </c>
      <c r="R85" s="57">
        <v>3.25</v>
      </c>
      <c r="S85" s="29">
        <f>N85+R85</f>
        <v>11.5068</v>
      </c>
      <c r="T85" s="33"/>
      <c r="U85" s="29">
        <f>F85+J85+S85-T85</f>
        <v>84.7958</v>
      </c>
      <c r="V85" s="33"/>
      <c r="W85" s="22">
        <v>67</v>
      </c>
      <c r="X85" s="22"/>
      <c r="Y85" s="74"/>
      <c r="Z85" s="90"/>
    </row>
    <row r="86" spans="1:26">
      <c r="A86" s="47" t="s">
        <v>47</v>
      </c>
      <c r="B86" s="23">
        <v>81</v>
      </c>
      <c r="C86" s="34" t="s">
        <v>167</v>
      </c>
      <c r="D86" s="35" t="s">
        <v>168</v>
      </c>
      <c r="E86" s="34"/>
      <c r="F86" s="36">
        <f>(D86+E86)*0.7</f>
        <v>58.646</v>
      </c>
      <c r="G86" s="33">
        <v>60</v>
      </c>
      <c r="H86" s="33">
        <v>20</v>
      </c>
      <c r="I86" s="56">
        <v>20</v>
      </c>
      <c r="J86" s="29">
        <f>(G86+H86+I86)*15%</f>
        <v>15</v>
      </c>
      <c r="K86" s="57">
        <v>89.5</v>
      </c>
      <c r="L86" s="58">
        <v>100</v>
      </c>
      <c r="M86" s="57">
        <v>100</v>
      </c>
      <c r="N86" s="57">
        <v>9.37</v>
      </c>
      <c r="O86" s="57">
        <v>0</v>
      </c>
      <c r="P86" s="57">
        <v>0</v>
      </c>
      <c r="Q86" s="57">
        <v>7</v>
      </c>
      <c r="R86" s="57">
        <v>1.75</v>
      </c>
      <c r="S86" s="29">
        <f>N86+R86</f>
        <v>11.12</v>
      </c>
      <c r="T86" s="33"/>
      <c r="U86" s="29">
        <f>F86+J86+S86-T86</f>
        <v>84.766</v>
      </c>
      <c r="V86" s="33"/>
      <c r="W86" s="22">
        <v>65</v>
      </c>
      <c r="X86" s="22"/>
      <c r="Y86" s="74"/>
      <c r="Z86" s="90"/>
    </row>
    <row r="87" spans="1:26">
      <c r="A87" s="45" t="s">
        <v>44</v>
      </c>
      <c r="B87" s="23">
        <v>82</v>
      </c>
      <c r="C87" s="28" t="s">
        <v>169</v>
      </c>
      <c r="D87" s="29">
        <v>83.76</v>
      </c>
      <c r="E87" s="30"/>
      <c r="F87" s="31">
        <v>58.63</v>
      </c>
      <c r="G87" s="32">
        <v>60</v>
      </c>
      <c r="H87" s="32">
        <v>20</v>
      </c>
      <c r="I87" s="32">
        <v>20</v>
      </c>
      <c r="J87" s="44">
        <v>15</v>
      </c>
      <c r="K87" s="55">
        <v>84.5</v>
      </c>
      <c r="L87" s="56">
        <v>100</v>
      </c>
      <c r="M87" s="55">
        <v>100</v>
      </c>
      <c r="N87" s="55">
        <v>9.07</v>
      </c>
      <c r="O87" s="29">
        <v>0</v>
      </c>
      <c r="P87" s="29">
        <v>4</v>
      </c>
      <c r="Q87" s="29">
        <v>3</v>
      </c>
      <c r="R87" s="29">
        <v>1.75</v>
      </c>
      <c r="S87" s="29">
        <v>10.82</v>
      </c>
      <c r="T87" s="54"/>
      <c r="U87" s="54">
        <f>F87+J87+S87</f>
        <v>84.45</v>
      </c>
      <c r="V87" s="23"/>
      <c r="W87" s="33">
        <v>74</v>
      </c>
      <c r="X87" s="23"/>
      <c r="Y87" s="77"/>
      <c r="Z87" s="93"/>
    </row>
    <row r="88" spans="1:26">
      <c r="A88" s="47" t="s">
        <v>47</v>
      </c>
      <c r="B88" s="23">
        <v>83</v>
      </c>
      <c r="C88" s="34" t="s">
        <v>170</v>
      </c>
      <c r="D88" s="35" t="s">
        <v>171</v>
      </c>
      <c r="E88" s="34">
        <v>0.2</v>
      </c>
      <c r="F88" s="36">
        <f>(D88+E88)*0.7</f>
        <v>58.639</v>
      </c>
      <c r="G88" s="33">
        <v>60</v>
      </c>
      <c r="H88" s="33">
        <v>20</v>
      </c>
      <c r="I88" s="56">
        <v>20</v>
      </c>
      <c r="J88" s="29">
        <f>(G88+H88+I88)*15%</f>
        <v>15</v>
      </c>
      <c r="K88" s="57">
        <v>87</v>
      </c>
      <c r="L88" s="58">
        <v>100</v>
      </c>
      <c r="M88" s="57">
        <v>100</v>
      </c>
      <c r="N88" s="57">
        <v>9.22</v>
      </c>
      <c r="O88" s="57">
        <v>4</v>
      </c>
      <c r="P88" s="57">
        <v>0</v>
      </c>
      <c r="Q88" s="57">
        <v>2</v>
      </c>
      <c r="R88" s="57">
        <v>1.5</v>
      </c>
      <c r="S88" s="29">
        <f>N88+R88</f>
        <v>10.72</v>
      </c>
      <c r="T88" s="33"/>
      <c r="U88" s="29">
        <f>F88+J88+S88-T88</f>
        <v>84.359</v>
      </c>
      <c r="V88" s="33"/>
      <c r="W88" s="22">
        <v>67</v>
      </c>
      <c r="X88" s="22"/>
      <c r="Y88" s="74"/>
      <c r="Z88" s="90"/>
    </row>
    <row r="89" spans="1:26">
      <c r="A89" s="47" t="s">
        <v>47</v>
      </c>
      <c r="B89" s="23">
        <v>84</v>
      </c>
      <c r="C89" s="34" t="s">
        <v>172</v>
      </c>
      <c r="D89" s="35" t="s">
        <v>173</v>
      </c>
      <c r="E89" s="34"/>
      <c r="F89" s="36">
        <f>(D89+E89)*0.7</f>
        <v>58.688</v>
      </c>
      <c r="G89" s="33">
        <v>60</v>
      </c>
      <c r="H89" s="33">
        <v>20</v>
      </c>
      <c r="I89" s="56">
        <v>20</v>
      </c>
      <c r="J89" s="29">
        <f>(G89+H89+I89)*15%</f>
        <v>15</v>
      </c>
      <c r="K89" s="57">
        <v>86.5</v>
      </c>
      <c r="L89" s="58">
        <v>100</v>
      </c>
      <c r="M89" s="57">
        <v>86.05</v>
      </c>
      <c r="N89" s="57">
        <v>8.911</v>
      </c>
      <c r="O89" s="57">
        <v>0</v>
      </c>
      <c r="P89" s="57">
        <v>0</v>
      </c>
      <c r="Q89" s="57">
        <v>7</v>
      </c>
      <c r="R89" s="57">
        <v>1.75</v>
      </c>
      <c r="S89" s="29">
        <f>N89+R89</f>
        <v>10.661</v>
      </c>
      <c r="T89" s="33"/>
      <c r="U89" s="29">
        <f>F89+J89+S89-T89</f>
        <v>84.349</v>
      </c>
      <c r="V89" s="33"/>
      <c r="W89" s="22">
        <v>61</v>
      </c>
      <c r="X89" s="22"/>
      <c r="Y89" s="74"/>
      <c r="Z89" s="90"/>
    </row>
    <row r="90" spans="1:26">
      <c r="A90" s="47" t="s">
        <v>47</v>
      </c>
      <c r="B90" s="23">
        <v>85</v>
      </c>
      <c r="C90" s="34" t="s">
        <v>174</v>
      </c>
      <c r="D90" s="35" t="s">
        <v>175</v>
      </c>
      <c r="E90" s="34"/>
      <c r="F90" s="36">
        <f>(D90+E90)*0.7</f>
        <v>58.639</v>
      </c>
      <c r="G90" s="33">
        <v>60</v>
      </c>
      <c r="H90" s="33">
        <v>20</v>
      </c>
      <c r="I90" s="56">
        <v>20</v>
      </c>
      <c r="J90" s="29">
        <f>(G90+H90+I90)*15%</f>
        <v>15</v>
      </c>
      <c r="K90" s="57">
        <v>85.5</v>
      </c>
      <c r="L90" s="58">
        <v>100</v>
      </c>
      <c r="M90" s="57">
        <v>100</v>
      </c>
      <c r="N90" s="57">
        <v>9.13</v>
      </c>
      <c r="O90" s="57">
        <v>0</v>
      </c>
      <c r="P90" s="57">
        <v>0</v>
      </c>
      <c r="Q90" s="57">
        <v>6</v>
      </c>
      <c r="R90" s="57">
        <v>1.5</v>
      </c>
      <c r="S90" s="29">
        <f>N90+R90</f>
        <v>10.63</v>
      </c>
      <c r="T90" s="33"/>
      <c r="U90" s="29">
        <f>F90+J90+S90-T90</f>
        <v>84.269</v>
      </c>
      <c r="V90" s="33"/>
      <c r="W90" s="22">
        <v>71</v>
      </c>
      <c r="X90" s="22"/>
      <c r="Y90" s="74"/>
      <c r="Z90" s="90"/>
    </row>
    <row r="91" spans="1:26">
      <c r="A91" s="45" t="s">
        <v>50</v>
      </c>
      <c r="B91" s="23">
        <v>86</v>
      </c>
      <c r="C91" s="41" t="s">
        <v>176</v>
      </c>
      <c r="D91" s="29">
        <v>83.11</v>
      </c>
      <c r="E91" s="23"/>
      <c r="F91" s="39">
        <f>SUM(D91+E91)*70%</f>
        <v>58.177</v>
      </c>
      <c r="G91" s="38">
        <v>60</v>
      </c>
      <c r="H91" s="38">
        <v>20</v>
      </c>
      <c r="I91" s="59">
        <v>20</v>
      </c>
      <c r="J91" s="37">
        <v>15</v>
      </c>
      <c r="K91" s="60">
        <f>85/2+91/2</f>
        <v>88</v>
      </c>
      <c r="L91" s="59">
        <v>100</v>
      </c>
      <c r="M91" s="60">
        <v>100</v>
      </c>
      <c r="N91" s="60">
        <f>(K91*0.6+L91*0.2+M91*0.2)*0.1</f>
        <v>9.28</v>
      </c>
      <c r="O91" s="37">
        <v>0</v>
      </c>
      <c r="P91" s="37">
        <v>1</v>
      </c>
      <c r="Q91" s="37">
        <v>6.2</v>
      </c>
      <c r="R91" s="37">
        <v>1.8</v>
      </c>
      <c r="S91" s="37">
        <f>SUM(N91,R91)</f>
        <v>11.08</v>
      </c>
      <c r="T91" s="60"/>
      <c r="U91" s="60">
        <f>F91+J91+S91-T91</f>
        <v>84.257</v>
      </c>
      <c r="V91" s="68"/>
      <c r="W91" s="68">
        <v>68</v>
      </c>
      <c r="X91" s="69"/>
      <c r="Y91" s="23"/>
      <c r="Z91" s="98"/>
    </row>
    <row r="92" spans="1:26">
      <c r="A92" s="45" t="s">
        <v>44</v>
      </c>
      <c r="B92" s="23">
        <v>87</v>
      </c>
      <c r="C92" s="28" t="s">
        <v>177</v>
      </c>
      <c r="D92" s="29" t="s">
        <v>178</v>
      </c>
      <c r="E92" s="30"/>
      <c r="F92" s="31">
        <v>60.326</v>
      </c>
      <c r="G92" s="32">
        <v>60</v>
      </c>
      <c r="H92" s="32">
        <v>20</v>
      </c>
      <c r="I92" s="32">
        <v>20</v>
      </c>
      <c r="J92" s="44">
        <v>15</v>
      </c>
      <c r="K92" s="55">
        <v>81.5</v>
      </c>
      <c r="L92" s="56">
        <v>100</v>
      </c>
      <c r="M92" s="55">
        <v>100</v>
      </c>
      <c r="N92" s="55">
        <v>8.89</v>
      </c>
      <c r="O92" s="29">
        <v>0</v>
      </c>
      <c r="P92" s="29">
        <v>0</v>
      </c>
      <c r="Q92" s="29">
        <v>0</v>
      </c>
      <c r="R92" s="29">
        <v>0</v>
      </c>
      <c r="S92" s="29">
        <v>8.89</v>
      </c>
      <c r="T92" s="54"/>
      <c r="U92" s="54">
        <f>F92+J92+S92</f>
        <v>84.216</v>
      </c>
      <c r="V92" s="23"/>
      <c r="W92" s="33">
        <v>74</v>
      </c>
      <c r="X92" s="33"/>
      <c r="Y92" s="23"/>
      <c r="Z92" s="92"/>
    </row>
    <row r="93" spans="1:26">
      <c r="A93" s="45" t="s">
        <v>44</v>
      </c>
      <c r="B93" s="23">
        <v>88</v>
      </c>
      <c r="C93" s="28" t="s">
        <v>179</v>
      </c>
      <c r="D93" s="29" t="s">
        <v>180</v>
      </c>
      <c r="E93" s="30"/>
      <c r="F93" s="31">
        <v>60.333</v>
      </c>
      <c r="G93" s="32">
        <v>60</v>
      </c>
      <c r="H93" s="32">
        <v>20</v>
      </c>
      <c r="I93" s="32">
        <v>20</v>
      </c>
      <c r="J93" s="44">
        <v>15</v>
      </c>
      <c r="K93" s="55">
        <v>81</v>
      </c>
      <c r="L93" s="56">
        <v>100</v>
      </c>
      <c r="M93" s="55">
        <v>100</v>
      </c>
      <c r="N93" s="55">
        <v>8.86</v>
      </c>
      <c r="O93" s="29">
        <v>0</v>
      </c>
      <c r="P93" s="29">
        <v>0</v>
      </c>
      <c r="Q93" s="29">
        <v>0</v>
      </c>
      <c r="R93" s="29">
        <v>0</v>
      </c>
      <c r="S93" s="29">
        <v>8.86</v>
      </c>
      <c r="T93" s="54"/>
      <c r="U93" s="54">
        <f>F93+J93+S93</f>
        <v>84.193</v>
      </c>
      <c r="V93" s="23"/>
      <c r="W93" s="33">
        <v>73</v>
      </c>
      <c r="X93" s="23"/>
      <c r="Y93" s="72"/>
      <c r="Z93" s="99"/>
    </row>
    <row r="94" spans="1:26">
      <c r="A94" s="45" t="s">
        <v>50</v>
      </c>
      <c r="B94" s="23">
        <v>89</v>
      </c>
      <c r="C94" s="41" t="s">
        <v>181</v>
      </c>
      <c r="D94" s="43">
        <v>82.41</v>
      </c>
      <c r="E94" s="23"/>
      <c r="F94" s="39">
        <f>SUM(D94+E94)*70%</f>
        <v>57.687</v>
      </c>
      <c r="G94" s="38">
        <v>60</v>
      </c>
      <c r="H94" s="38">
        <v>20</v>
      </c>
      <c r="I94" s="59">
        <v>20</v>
      </c>
      <c r="J94" s="37">
        <v>15</v>
      </c>
      <c r="K94" s="60">
        <f>87/2+89/2</f>
        <v>88</v>
      </c>
      <c r="L94" s="59">
        <v>100</v>
      </c>
      <c r="M94" s="60">
        <v>95.35</v>
      </c>
      <c r="N94" s="60">
        <f>(K94*0.6+L94*0.2+M94*0.2)*0.1</f>
        <v>9.187</v>
      </c>
      <c r="O94" s="37">
        <v>2</v>
      </c>
      <c r="P94" s="37">
        <v>1</v>
      </c>
      <c r="Q94" s="37">
        <v>6.1</v>
      </c>
      <c r="R94" s="37">
        <v>2.275</v>
      </c>
      <c r="S94" s="37">
        <f>SUM(N94,R94)</f>
        <v>11.462</v>
      </c>
      <c r="T94" s="60"/>
      <c r="U94" s="60">
        <f>F94+J94+S94-T94</f>
        <v>84.149</v>
      </c>
      <c r="V94" s="68"/>
      <c r="W94" s="68">
        <v>61</v>
      </c>
      <c r="X94" s="69"/>
      <c r="Y94" s="23"/>
      <c r="Z94" s="94"/>
    </row>
    <row r="95" spans="1:26">
      <c r="A95" s="47" t="s">
        <v>47</v>
      </c>
      <c r="B95" s="23">
        <v>90</v>
      </c>
      <c r="C95" s="34" t="s">
        <v>182</v>
      </c>
      <c r="D95" s="35" t="s">
        <v>183</v>
      </c>
      <c r="E95" s="34">
        <v>0.2</v>
      </c>
      <c r="F95" s="36">
        <f>(D95+E95)*0.7</f>
        <v>58.723</v>
      </c>
      <c r="G95" s="33">
        <v>60</v>
      </c>
      <c r="H95" s="33">
        <v>20</v>
      </c>
      <c r="I95" s="56">
        <v>20</v>
      </c>
      <c r="J95" s="29">
        <f>(G95+H95+I95)*15%</f>
        <v>15</v>
      </c>
      <c r="K95" s="57">
        <v>88</v>
      </c>
      <c r="L95" s="58">
        <v>100</v>
      </c>
      <c r="M95" s="57">
        <v>100</v>
      </c>
      <c r="N95" s="57">
        <v>9.28</v>
      </c>
      <c r="O95" s="57">
        <v>4</v>
      </c>
      <c r="P95" s="57">
        <v>0.7</v>
      </c>
      <c r="Q95" s="57">
        <v>0</v>
      </c>
      <c r="R95" s="57">
        <v>1.175</v>
      </c>
      <c r="S95" s="29">
        <f>N95+R95</f>
        <v>10.455</v>
      </c>
      <c r="T95" s="84">
        <v>0.1</v>
      </c>
      <c r="U95" s="29">
        <f>F95+J95+S95-T95</f>
        <v>84.078</v>
      </c>
      <c r="V95" s="33"/>
      <c r="W95" s="22">
        <v>68</v>
      </c>
      <c r="X95" s="22"/>
      <c r="Y95" s="74"/>
      <c r="Z95" s="90"/>
    </row>
    <row r="96" spans="1:26">
      <c r="A96" s="47" t="s">
        <v>47</v>
      </c>
      <c r="B96" s="23">
        <v>91</v>
      </c>
      <c r="C96" s="34" t="s">
        <v>184</v>
      </c>
      <c r="D96" s="35" t="s">
        <v>185</v>
      </c>
      <c r="E96" s="34"/>
      <c r="F96" s="36">
        <f>(D96+E96)*0.7</f>
        <v>59.122</v>
      </c>
      <c r="G96" s="33">
        <v>60</v>
      </c>
      <c r="H96" s="33">
        <v>20</v>
      </c>
      <c r="I96" s="56">
        <v>20</v>
      </c>
      <c r="J96" s="29">
        <f>(G96+H96+I96)*15%</f>
        <v>15</v>
      </c>
      <c r="K96" s="57">
        <v>85</v>
      </c>
      <c r="L96" s="58">
        <v>100</v>
      </c>
      <c r="M96" s="57">
        <v>100</v>
      </c>
      <c r="N96" s="57">
        <v>9.1</v>
      </c>
      <c r="O96" s="57">
        <v>0</v>
      </c>
      <c r="P96" s="57">
        <v>0.1</v>
      </c>
      <c r="Q96" s="57">
        <v>3</v>
      </c>
      <c r="R96" s="57">
        <v>0.775</v>
      </c>
      <c r="S96" s="29">
        <f>N96+R96</f>
        <v>9.875</v>
      </c>
      <c r="T96" s="33"/>
      <c r="U96" s="29">
        <f>F96+J96+S96-T96</f>
        <v>83.997</v>
      </c>
      <c r="V96" s="33"/>
      <c r="W96" s="22">
        <v>71</v>
      </c>
      <c r="X96" s="22"/>
      <c r="Y96" s="74"/>
      <c r="Z96" s="90"/>
    </row>
    <row r="97" spans="1:26">
      <c r="A97" s="45" t="s">
        <v>39</v>
      </c>
      <c r="B97" s="23">
        <v>92</v>
      </c>
      <c r="C97" s="24" t="s">
        <v>186</v>
      </c>
      <c r="D97" s="25">
        <v>82.99</v>
      </c>
      <c r="E97" s="22"/>
      <c r="F97" s="25">
        <f>(D97+E97)*0.7</f>
        <v>58.093</v>
      </c>
      <c r="G97" s="23">
        <v>60</v>
      </c>
      <c r="H97" s="23">
        <v>20</v>
      </c>
      <c r="I97" s="58">
        <v>20</v>
      </c>
      <c r="J97" s="57">
        <v>15</v>
      </c>
      <c r="K97" s="53">
        <v>85.5</v>
      </c>
      <c r="L97" s="32">
        <v>100</v>
      </c>
      <c r="M97" s="82">
        <v>100</v>
      </c>
      <c r="N97" s="54">
        <f>(K97*0.6+L97*0.2+M97*0.2)*0.1</f>
        <v>9.13</v>
      </c>
      <c r="O97" s="57">
        <v>0</v>
      </c>
      <c r="P97" s="57">
        <v>0</v>
      </c>
      <c r="Q97" s="43">
        <v>7</v>
      </c>
      <c r="R97" s="57">
        <v>1.75</v>
      </c>
      <c r="S97" s="43">
        <f>N97+R97</f>
        <v>10.88</v>
      </c>
      <c r="T97" s="54"/>
      <c r="U97" s="54">
        <f>F97+J97+S97-T97</f>
        <v>83.973</v>
      </c>
      <c r="V97" s="22"/>
      <c r="W97" s="72">
        <v>71</v>
      </c>
      <c r="X97" s="46"/>
      <c r="Y97" s="46"/>
      <c r="Z97" s="95"/>
    </row>
    <row r="98" spans="1:26">
      <c r="A98" s="45" t="s">
        <v>44</v>
      </c>
      <c r="B98" s="23">
        <v>93</v>
      </c>
      <c r="C98" s="28" t="s">
        <v>187</v>
      </c>
      <c r="D98" s="29" t="s">
        <v>188</v>
      </c>
      <c r="E98" s="30"/>
      <c r="F98" s="31">
        <v>59.899</v>
      </c>
      <c r="G98" s="32">
        <v>60</v>
      </c>
      <c r="H98" s="32">
        <v>20</v>
      </c>
      <c r="I98" s="32">
        <v>20</v>
      </c>
      <c r="J98" s="44">
        <v>15</v>
      </c>
      <c r="K98" s="55">
        <v>83.5</v>
      </c>
      <c r="L98" s="56">
        <v>100</v>
      </c>
      <c r="M98" s="55">
        <v>100</v>
      </c>
      <c r="N98" s="55">
        <v>9.01</v>
      </c>
      <c r="O98" s="29">
        <v>0</v>
      </c>
      <c r="P98" s="29">
        <v>0</v>
      </c>
      <c r="Q98" s="29">
        <v>0</v>
      </c>
      <c r="R98" s="29">
        <v>0</v>
      </c>
      <c r="S98" s="29">
        <v>9.01</v>
      </c>
      <c r="T98" s="54">
        <v>0.05</v>
      </c>
      <c r="U98" s="54">
        <f>F98+J98+S98-T98</f>
        <v>83.859</v>
      </c>
      <c r="V98" s="23"/>
      <c r="W98" s="33">
        <v>68</v>
      </c>
      <c r="X98" s="23"/>
      <c r="Y98" s="46"/>
      <c r="Z98" s="93"/>
    </row>
    <row r="99" spans="1:26">
      <c r="A99" s="47" t="s">
        <v>47</v>
      </c>
      <c r="B99" s="23">
        <v>94</v>
      </c>
      <c r="C99" s="34" t="s">
        <v>189</v>
      </c>
      <c r="D99" s="35" t="s">
        <v>190</v>
      </c>
      <c r="E99" s="34"/>
      <c r="F99" s="36">
        <f>(D99+E99)*0.7</f>
        <v>59.689</v>
      </c>
      <c r="G99" s="33">
        <v>60</v>
      </c>
      <c r="H99" s="33">
        <v>20</v>
      </c>
      <c r="I99" s="56">
        <v>20</v>
      </c>
      <c r="J99" s="29">
        <f>(G99+H99+I99)*15%</f>
        <v>15</v>
      </c>
      <c r="K99" s="57">
        <v>86</v>
      </c>
      <c r="L99" s="58">
        <v>100</v>
      </c>
      <c r="M99" s="57">
        <v>100</v>
      </c>
      <c r="N99" s="57">
        <v>9.16</v>
      </c>
      <c r="O99" s="57">
        <v>0</v>
      </c>
      <c r="P99" s="57">
        <v>0</v>
      </c>
      <c r="Q99" s="57">
        <v>0</v>
      </c>
      <c r="R99" s="57">
        <v>0</v>
      </c>
      <c r="S99" s="29">
        <f>N99+R99</f>
        <v>9.16</v>
      </c>
      <c r="T99" s="33"/>
      <c r="U99" s="29">
        <f>F99+J99+S99-T99</f>
        <v>83.849</v>
      </c>
      <c r="V99" s="33"/>
      <c r="W99" s="22">
        <v>66</v>
      </c>
      <c r="X99" s="22"/>
      <c r="Y99" s="74"/>
      <c r="Z99" s="90"/>
    </row>
    <row r="100" spans="1:26">
      <c r="A100" s="45" t="s">
        <v>50</v>
      </c>
      <c r="B100" s="23">
        <v>95</v>
      </c>
      <c r="C100" s="41" t="s">
        <v>191</v>
      </c>
      <c r="D100" s="29">
        <v>83.9</v>
      </c>
      <c r="E100" s="23">
        <v>1</v>
      </c>
      <c r="F100" s="39">
        <f>SUM(D100+E100)*70%</f>
        <v>59.43</v>
      </c>
      <c r="G100" s="38">
        <v>60</v>
      </c>
      <c r="H100" s="38">
        <v>20</v>
      </c>
      <c r="I100" s="59">
        <v>20</v>
      </c>
      <c r="J100" s="37">
        <v>15</v>
      </c>
      <c r="K100" s="60">
        <f>88/2+93/2</f>
        <v>90.5</v>
      </c>
      <c r="L100" s="59">
        <v>100</v>
      </c>
      <c r="M100" s="60">
        <v>97.67</v>
      </c>
      <c r="N100" s="60">
        <f>(K100*0.6+L100*0.2+M100*0.2)*0.1</f>
        <v>9.3834</v>
      </c>
      <c r="O100" s="37">
        <v>0</v>
      </c>
      <c r="P100" s="37">
        <v>0</v>
      </c>
      <c r="Q100" s="37">
        <v>0</v>
      </c>
      <c r="R100" s="37">
        <v>0</v>
      </c>
      <c r="S100" s="37">
        <f>SUM(N100,R100)</f>
        <v>9.3834</v>
      </c>
      <c r="T100" s="60">
        <v>0.05</v>
      </c>
      <c r="U100" s="60">
        <f>F100+J100+S100-T100</f>
        <v>83.7634</v>
      </c>
      <c r="V100" s="68"/>
      <c r="W100" s="68">
        <v>61</v>
      </c>
      <c r="X100" s="69"/>
      <c r="Y100" s="23"/>
      <c r="Z100" s="94"/>
    </row>
    <row r="101" spans="1:26">
      <c r="A101" s="45" t="s">
        <v>50</v>
      </c>
      <c r="B101" s="23">
        <v>96</v>
      </c>
      <c r="C101" s="33" t="s">
        <v>192</v>
      </c>
      <c r="D101" s="43">
        <v>77.64</v>
      </c>
      <c r="E101" s="23"/>
      <c r="F101" s="39">
        <f>SUM(D101+E101)*70%</f>
        <v>54.348</v>
      </c>
      <c r="G101" s="38">
        <v>60</v>
      </c>
      <c r="H101" s="38">
        <v>20</v>
      </c>
      <c r="I101" s="59">
        <v>20</v>
      </c>
      <c r="J101" s="37">
        <v>15</v>
      </c>
      <c r="K101" s="60">
        <f>87/2+85/2</f>
        <v>86</v>
      </c>
      <c r="L101" s="59">
        <v>100</v>
      </c>
      <c r="M101" s="60">
        <v>100</v>
      </c>
      <c r="N101" s="60">
        <f>(K101*0.6+L101*0.2+M101*0.2)*0.1</f>
        <v>9.16</v>
      </c>
      <c r="O101" s="37">
        <v>24</v>
      </c>
      <c r="P101" s="37">
        <v>0</v>
      </c>
      <c r="Q101" s="37">
        <v>4</v>
      </c>
      <c r="R101" s="37">
        <v>5.2</v>
      </c>
      <c r="S101" s="37">
        <f>SUM(N101,R101)</f>
        <v>14.36</v>
      </c>
      <c r="T101" s="67"/>
      <c r="U101" s="60">
        <f>F101+J101+S101-T101</f>
        <v>83.708</v>
      </c>
      <c r="V101" s="68"/>
      <c r="W101" s="68">
        <v>62</v>
      </c>
      <c r="X101" s="38"/>
      <c r="Y101" s="77"/>
      <c r="Z101" s="80"/>
    </row>
    <row r="102" spans="1:26">
      <c r="A102" s="45" t="s">
        <v>44</v>
      </c>
      <c r="B102" s="23">
        <v>97</v>
      </c>
      <c r="C102" s="28" t="s">
        <v>193</v>
      </c>
      <c r="D102" s="29" t="s">
        <v>194</v>
      </c>
      <c r="E102" s="30">
        <v>0.2</v>
      </c>
      <c r="F102" s="31">
        <v>57.07</v>
      </c>
      <c r="G102" s="32">
        <v>60</v>
      </c>
      <c r="H102" s="32">
        <v>20</v>
      </c>
      <c r="I102" s="32">
        <v>20</v>
      </c>
      <c r="J102" s="44">
        <v>15</v>
      </c>
      <c r="K102" s="55">
        <v>87.5</v>
      </c>
      <c r="L102" s="56">
        <v>100</v>
      </c>
      <c r="M102" s="55">
        <v>100</v>
      </c>
      <c r="N102" s="55">
        <v>9.25</v>
      </c>
      <c r="O102" s="29">
        <v>2</v>
      </c>
      <c r="P102" s="29">
        <v>7.5</v>
      </c>
      <c r="Q102" s="29">
        <v>0</v>
      </c>
      <c r="R102" s="29">
        <v>2.38</v>
      </c>
      <c r="S102" s="29">
        <v>11.63</v>
      </c>
      <c r="T102" s="54"/>
      <c r="U102" s="54">
        <f>F102+J102+S102</f>
        <v>83.7</v>
      </c>
      <c r="V102" s="23"/>
      <c r="W102" s="70">
        <v>64</v>
      </c>
      <c r="X102" s="73"/>
      <c r="Y102" s="73"/>
      <c r="Z102" s="73"/>
    </row>
    <row r="103" spans="1:26">
      <c r="A103" s="45" t="s">
        <v>50</v>
      </c>
      <c r="B103" s="23">
        <v>98</v>
      </c>
      <c r="C103" s="33" t="s">
        <v>195</v>
      </c>
      <c r="D103" s="43">
        <v>80.21</v>
      </c>
      <c r="E103" s="23"/>
      <c r="F103" s="39">
        <f>SUM(D103+E103)*70%</f>
        <v>56.147</v>
      </c>
      <c r="G103" s="38">
        <v>60</v>
      </c>
      <c r="H103" s="38">
        <v>20</v>
      </c>
      <c r="I103" s="59">
        <v>20</v>
      </c>
      <c r="J103" s="37">
        <v>15</v>
      </c>
      <c r="K103" s="60">
        <f>90/2+88/2</f>
        <v>89</v>
      </c>
      <c r="L103" s="59">
        <v>100</v>
      </c>
      <c r="M103" s="60">
        <v>100</v>
      </c>
      <c r="N103" s="60">
        <f>(K103*0.6+L103*0.2+M103*0.2)*0.1</f>
        <v>9.34</v>
      </c>
      <c r="O103" s="37">
        <v>4</v>
      </c>
      <c r="P103" s="37">
        <v>0</v>
      </c>
      <c r="Q103" s="37">
        <v>9</v>
      </c>
      <c r="R103" s="37">
        <v>3.25</v>
      </c>
      <c r="S103" s="37">
        <f>SUM(N103,R103)</f>
        <v>12.59</v>
      </c>
      <c r="T103" s="60">
        <v>0.05</v>
      </c>
      <c r="U103" s="60">
        <f>F103+J103+S103-T103</f>
        <v>83.687</v>
      </c>
      <c r="V103" s="68"/>
      <c r="W103" s="68">
        <v>66</v>
      </c>
      <c r="X103" s="38"/>
      <c r="Y103" s="23"/>
      <c r="Z103" s="78"/>
    </row>
    <row r="104" spans="1:26">
      <c r="A104" s="45" t="s">
        <v>39</v>
      </c>
      <c r="B104" s="23">
        <v>99</v>
      </c>
      <c r="C104" s="24" t="s">
        <v>196</v>
      </c>
      <c r="D104" s="25">
        <v>82.55</v>
      </c>
      <c r="E104" s="22"/>
      <c r="F104" s="25">
        <f>(D104+E104)*0.7</f>
        <v>57.785</v>
      </c>
      <c r="G104" s="23">
        <v>60</v>
      </c>
      <c r="H104" s="23">
        <v>20</v>
      </c>
      <c r="I104" s="32">
        <v>20</v>
      </c>
      <c r="J104" s="44">
        <v>15</v>
      </c>
      <c r="K104" s="53">
        <v>93.5</v>
      </c>
      <c r="L104" s="32">
        <v>100</v>
      </c>
      <c r="M104" s="53">
        <v>100</v>
      </c>
      <c r="N104" s="54">
        <f>(K104*0.6+L104*0.2+M104*0.2)*0.1</f>
        <v>9.61</v>
      </c>
      <c r="O104" s="44">
        <v>0</v>
      </c>
      <c r="P104" s="44">
        <v>0</v>
      </c>
      <c r="Q104" s="43">
        <v>4</v>
      </c>
      <c r="R104" s="44">
        <v>1</v>
      </c>
      <c r="S104" s="43">
        <f>N104+R104</f>
        <v>10.61</v>
      </c>
      <c r="T104" s="54"/>
      <c r="U104" s="54">
        <f>F104+J104+S104-T104</f>
        <v>83.395</v>
      </c>
      <c r="V104" s="23"/>
      <c r="W104" s="22">
        <v>62</v>
      </c>
      <c r="X104" s="46"/>
      <c r="Y104" s="23"/>
      <c r="Z104" s="23"/>
    </row>
    <row r="105" spans="1:26">
      <c r="A105" s="45" t="s">
        <v>39</v>
      </c>
      <c r="B105" s="23">
        <v>100</v>
      </c>
      <c r="C105" s="24" t="s">
        <v>197</v>
      </c>
      <c r="D105" s="25">
        <v>84.04</v>
      </c>
      <c r="E105" s="22"/>
      <c r="F105" s="25">
        <f>(D105+E105)*0.7</f>
        <v>58.828</v>
      </c>
      <c r="G105" s="23">
        <v>60</v>
      </c>
      <c r="H105" s="23">
        <v>20</v>
      </c>
      <c r="I105" s="32">
        <v>20</v>
      </c>
      <c r="J105" s="44">
        <v>15</v>
      </c>
      <c r="K105" s="53">
        <v>89.5</v>
      </c>
      <c r="L105" s="32">
        <v>100</v>
      </c>
      <c r="M105" s="30">
        <v>86.04</v>
      </c>
      <c r="N105" s="54">
        <f>(K105*0.6+L105*0.2+M105*0.2)*0.1</f>
        <v>9.0908</v>
      </c>
      <c r="O105" s="57">
        <v>0</v>
      </c>
      <c r="P105" s="44">
        <v>0</v>
      </c>
      <c r="Q105" s="43">
        <v>0</v>
      </c>
      <c r="R105" s="57">
        <v>0</v>
      </c>
      <c r="S105" s="43">
        <f>N105+R105</f>
        <v>9.0908</v>
      </c>
      <c r="T105" s="54"/>
      <c r="U105" s="54">
        <f>F105+J105+S105-T105</f>
        <v>82.9188</v>
      </c>
      <c r="V105" s="22"/>
      <c r="W105" s="22">
        <v>66</v>
      </c>
      <c r="X105" s="46"/>
      <c r="Y105" s="46"/>
      <c r="Z105" s="46"/>
    </row>
    <row r="106" spans="1:26">
      <c r="A106" s="47" t="s">
        <v>47</v>
      </c>
      <c r="B106" s="23">
        <v>101</v>
      </c>
      <c r="C106" s="34" t="s">
        <v>198</v>
      </c>
      <c r="D106" s="35" t="s">
        <v>199</v>
      </c>
      <c r="E106" s="34"/>
      <c r="F106" s="36">
        <f>(D106+E106)*0.7</f>
        <v>57.435</v>
      </c>
      <c r="G106" s="33">
        <v>60</v>
      </c>
      <c r="H106" s="33">
        <v>20</v>
      </c>
      <c r="I106" s="56">
        <v>20</v>
      </c>
      <c r="J106" s="29">
        <f>(G106+H106+I106)*15%</f>
        <v>15</v>
      </c>
      <c r="K106" s="57">
        <v>77</v>
      </c>
      <c r="L106" s="58">
        <v>100</v>
      </c>
      <c r="M106" s="57">
        <v>100</v>
      </c>
      <c r="N106" s="57">
        <v>8.62</v>
      </c>
      <c r="O106" s="57">
        <v>0</v>
      </c>
      <c r="P106" s="57">
        <v>0.1</v>
      </c>
      <c r="Q106" s="57">
        <v>7</v>
      </c>
      <c r="R106" s="57">
        <v>1.775</v>
      </c>
      <c r="S106" s="29">
        <f>N106+R106</f>
        <v>10.395</v>
      </c>
      <c r="T106" s="84">
        <v>0.1</v>
      </c>
      <c r="U106" s="29">
        <f>F106+J106+S106-T106</f>
        <v>82.73</v>
      </c>
      <c r="V106" s="33"/>
      <c r="W106" s="22">
        <v>61</v>
      </c>
      <c r="X106" s="22"/>
      <c r="Y106" s="74"/>
      <c r="Z106" s="74"/>
    </row>
    <row r="107" spans="1:26">
      <c r="A107" s="45" t="s">
        <v>50</v>
      </c>
      <c r="B107" s="23">
        <v>102</v>
      </c>
      <c r="C107" s="41" t="s">
        <v>200</v>
      </c>
      <c r="D107" s="43">
        <v>83.68</v>
      </c>
      <c r="E107" s="23"/>
      <c r="F107" s="39">
        <f>SUM(D107+E107)*70%</f>
        <v>58.576</v>
      </c>
      <c r="G107" s="38">
        <v>60</v>
      </c>
      <c r="H107" s="38">
        <v>20</v>
      </c>
      <c r="I107" s="59">
        <v>20</v>
      </c>
      <c r="J107" s="37">
        <v>15</v>
      </c>
      <c r="K107" s="60">
        <f>83/2+82/2</f>
        <v>82.5</v>
      </c>
      <c r="L107" s="59">
        <v>100</v>
      </c>
      <c r="M107" s="60">
        <v>100</v>
      </c>
      <c r="N107" s="60">
        <f>(K107*0.6+L107*0.2+M107*0.2)*0.1</f>
        <v>8.95</v>
      </c>
      <c r="O107" s="37">
        <v>0</v>
      </c>
      <c r="P107" s="37">
        <v>0</v>
      </c>
      <c r="Q107" s="37">
        <v>0</v>
      </c>
      <c r="R107" s="37">
        <v>0</v>
      </c>
      <c r="S107" s="37">
        <f>SUM(N107,R107)</f>
        <v>8.95</v>
      </c>
      <c r="T107" s="60"/>
      <c r="U107" s="60">
        <f>F107+J107+S107-T107</f>
        <v>82.526</v>
      </c>
      <c r="V107" s="68"/>
      <c r="W107" s="68">
        <v>69</v>
      </c>
      <c r="X107" s="71"/>
      <c r="Y107" s="72"/>
      <c r="Z107" s="100"/>
    </row>
    <row r="108" spans="1:26">
      <c r="A108" s="45" t="s">
        <v>50</v>
      </c>
      <c r="B108" s="23">
        <v>103</v>
      </c>
      <c r="C108" s="41" t="s">
        <v>201</v>
      </c>
      <c r="D108" s="29">
        <v>80.68</v>
      </c>
      <c r="E108" s="23"/>
      <c r="F108" s="39">
        <f>SUM(D108+E108)*70%</f>
        <v>56.476</v>
      </c>
      <c r="G108" s="38">
        <v>60</v>
      </c>
      <c r="H108" s="38">
        <v>20</v>
      </c>
      <c r="I108" s="59">
        <v>20</v>
      </c>
      <c r="J108" s="37">
        <v>15</v>
      </c>
      <c r="K108" s="60">
        <f>66/2+78/2</f>
        <v>72</v>
      </c>
      <c r="L108" s="59">
        <v>100</v>
      </c>
      <c r="M108" s="60">
        <v>97.67</v>
      </c>
      <c r="N108" s="60">
        <f>(K108*0.6+L108*0.2+M108*0.2)*0.1</f>
        <v>8.2734</v>
      </c>
      <c r="O108" s="37">
        <v>3</v>
      </c>
      <c r="P108" s="37">
        <v>2</v>
      </c>
      <c r="Q108" s="37">
        <v>4.7</v>
      </c>
      <c r="R108" s="37">
        <v>2.425</v>
      </c>
      <c r="S108" s="37">
        <f>SUM(N108,R108)</f>
        <v>10.6984</v>
      </c>
      <c r="T108" s="60"/>
      <c r="U108" s="60">
        <f>F108+J108+S108-T108</f>
        <v>82.1744</v>
      </c>
      <c r="V108" s="68"/>
      <c r="W108" s="68">
        <v>66</v>
      </c>
      <c r="X108" s="69"/>
      <c r="Y108" s="23"/>
      <c r="Z108" s="78"/>
    </row>
    <row r="109" spans="1:26">
      <c r="A109" s="47" t="s">
        <v>47</v>
      </c>
      <c r="B109" s="23">
        <v>104</v>
      </c>
      <c r="C109" s="34" t="s">
        <v>202</v>
      </c>
      <c r="D109" s="35" t="s">
        <v>203</v>
      </c>
      <c r="E109" s="34"/>
      <c r="F109" s="36">
        <f>(D109+E109)*0.7</f>
        <v>56.728</v>
      </c>
      <c r="G109" s="33">
        <v>60</v>
      </c>
      <c r="H109" s="33">
        <v>20</v>
      </c>
      <c r="I109" s="56">
        <v>20</v>
      </c>
      <c r="J109" s="29">
        <f>(G109+H109+I109)*15%</f>
        <v>15</v>
      </c>
      <c r="K109" s="57">
        <v>88.5</v>
      </c>
      <c r="L109" s="58">
        <v>100</v>
      </c>
      <c r="M109" s="57">
        <v>100</v>
      </c>
      <c r="N109" s="57">
        <v>9.31</v>
      </c>
      <c r="O109" s="57">
        <v>4</v>
      </c>
      <c r="P109" s="57">
        <v>0</v>
      </c>
      <c r="Q109" s="57">
        <v>0</v>
      </c>
      <c r="R109" s="57">
        <v>1</v>
      </c>
      <c r="S109" s="29">
        <f>N109+R109</f>
        <v>10.31</v>
      </c>
      <c r="T109" s="33"/>
      <c r="U109" s="29">
        <f>F109+J109+S109-T109</f>
        <v>82.038</v>
      </c>
      <c r="V109" s="33"/>
      <c r="W109" s="22">
        <v>67</v>
      </c>
      <c r="X109" s="22"/>
      <c r="Y109" s="74"/>
      <c r="Z109" s="74"/>
    </row>
    <row r="110" spans="1:26">
      <c r="A110" s="45" t="s">
        <v>39</v>
      </c>
      <c r="B110" s="23">
        <v>105</v>
      </c>
      <c r="C110" s="24" t="s">
        <v>204</v>
      </c>
      <c r="D110" s="25">
        <v>83.4</v>
      </c>
      <c r="E110" s="22"/>
      <c r="F110" s="25">
        <f>(D110+E110)*0.7</f>
        <v>58.38</v>
      </c>
      <c r="G110" s="23">
        <v>60</v>
      </c>
      <c r="H110" s="23">
        <v>20</v>
      </c>
      <c r="I110" s="32">
        <v>20</v>
      </c>
      <c r="J110" s="44">
        <v>15</v>
      </c>
      <c r="K110" s="53">
        <v>79</v>
      </c>
      <c r="L110" s="32">
        <v>100</v>
      </c>
      <c r="M110" s="82">
        <v>86.04</v>
      </c>
      <c r="N110" s="54">
        <f>(K110*0.6+L110*0.2+M110*0.2)*0.1</f>
        <v>8.4608</v>
      </c>
      <c r="O110" s="57">
        <v>0</v>
      </c>
      <c r="P110" s="57">
        <v>0</v>
      </c>
      <c r="Q110" s="43">
        <v>0</v>
      </c>
      <c r="R110" s="57">
        <v>0</v>
      </c>
      <c r="S110" s="43">
        <f>N110+R110</f>
        <v>8.4608</v>
      </c>
      <c r="T110" s="54">
        <v>0.15</v>
      </c>
      <c r="U110" s="54">
        <f>F110+J110+S110-T110</f>
        <v>81.6908</v>
      </c>
      <c r="V110" s="23"/>
      <c r="W110" s="72">
        <v>63</v>
      </c>
      <c r="X110" s="46"/>
      <c r="Y110" s="46"/>
      <c r="Z110" s="46"/>
    </row>
    <row r="111" spans="1:26">
      <c r="A111" s="45" t="s">
        <v>50</v>
      </c>
      <c r="B111" s="23">
        <v>106</v>
      </c>
      <c r="C111" s="33" t="s">
        <v>205</v>
      </c>
      <c r="D111" s="44">
        <v>78.84</v>
      </c>
      <c r="E111" s="46"/>
      <c r="F111" s="39">
        <f>SUM(D111+E111)*70%</f>
        <v>55.188</v>
      </c>
      <c r="G111" s="38">
        <v>60</v>
      </c>
      <c r="H111" s="38">
        <v>20</v>
      </c>
      <c r="I111" s="59">
        <v>20</v>
      </c>
      <c r="J111" s="37">
        <v>15</v>
      </c>
      <c r="K111" s="60">
        <f>93/2+84/2</f>
        <v>88.5</v>
      </c>
      <c r="L111" s="59">
        <v>100</v>
      </c>
      <c r="M111" s="60">
        <v>100</v>
      </c>
      <c r="N111" s="60">
        <f>(K111*0.6+L111*0.2+M111*0.2)*0.1</f>
        <v>9.31</v>
      </c>
      <c r="O111" s="37">
        <v>3</v>
      </c>
      <c r="P111" s="37">
        <v>0</v>
      </c>
      <c r="Q111" s="37">
        <v>5</v>
      </c>
      <c r="R111" s="37">
        <v>2</v>
      </c>
      <c r="S111" s="37">
        <f>SUM(N111,R111)</f>
        <v>11.31</v>
      </c>
      <c r="T111" s="67"/>
      <c r="U111" s="60">
        <f>F111+J111+S111-T111</f>
        <v>81.498</v>
      </c>
      <c r="V111" s="68"/>
      <c r="W111" s="68">
        <v>60</v>
      </c>
      <c r="X111" s="69"/>
      <c r="Y111" s="46"/>
      <c r="Z111" s="75"/>
    </row>
    <row r="112" spans="1:26">
      <c r="A112" s="47" t="s">
        <v>47</v>
      </c>
      <c r="B112" s="23">
        <v>107</v>
      </c>
      <c r="C112" s="34" t="s">
        <v>206</v>
      </c>
      <c r="D112" s="35" t="s">
        <v>207</v>
      </c>
      <c r="E112" s="34"/>
      <c r="F112" s="36">
        <f>(D112+E112)*0.7</f>
        <v>56.742</v>
      </c>
      <c r="G112" s="33">
        <v>60</v>
      </c>
      <c r="H112" s="33">
        <v>20</v>
      </c>
      <c r="I112" s="56">
        <v>20</v>
      </c>
      <c r="J112" s="29">
        <f>(G112+H112+I112)*15%</f>
        <v>15</v>
      </c>
      <c r="K112" s="57">
        <v>78.5</v>
      </c>
      <c r="L112" s="58">
        <v>100</v>
      </c>
      <c r="M112" s="57">
        <v>100</v>
      </c>
      <c r="N112" s="57">
        <v>8.71</v>
      </c>
      <c r="O112" s="57">
        <v>0</v>
      </c>
      <c r="P112" s="57">
        <v>0</v>
      </c>
      <c r="Q112" s="57">
        <v>3</v>
      </c>
      <c r="R112" s="57">
        <v>0.75</v>
      </c>
      <c r="S112" s="29">
        <f>N112+R112</f>
        <v>9.46</v>
      </c>
      <c r="T112" s="33"/>
      <c r="U112" s="29">
        <f>F112+J112+S112-T112</f>
        <v>81.202</v>
      </c>
      <c r="V112" s="33"/>
      <c r="W112" s="22">
        <v>66</v>
      </c>
      <c r="X112" s="22"/>
      <c r="Y112" s="74"/>
      <c r="Z112" s="74"/>
    </row>
    <row r="113" spans="1:26">
      <c r="A113" s="45" t="s">
        <v>44</v>
      </c>
      <c r="B113" s="23">
        <v>108</v>
      </c>
      <c r="C113" s="28" t="s">
        <v>208</v>
      </c>
      <c r="D113" s="29" t="s">
        <v>209</v>
      </c>
      <c r="E113" s="30"/>
      <c r="F113" s="31">
        <v>51.828</v>
      </c>
      <c r="G113" s="32">
        <v>60</v>
      </c>
      <c r="H113" s="32">
        <v>20</v>
      </c>
      <c r="I113" s="32">
        <v>20</v>
      </c>
      <c r="J113" s="44">
        <v>15</v>
      </c>
      <c r="K113" s="55">
        <v>86.5</v>
      </c>
      <c r="L113" s="56">
        <v>100</v>
      </c>
      <c r="M113" s="55">
        <v>100</v>
      </c>
      <c r="N113" s="55">
        <v>9.19</v>
      </c>
      <c r="O113" s="29">
        <v>0</v>
      </c>
      <c r="P113" s="29">
        <v>21</v>
      </c>
      <c r="Q113" s="29">
        <v>3</v>
      </c>
      <c r="R113" s="29">
        <v>5.1</v>
      </c>
      <c r="S113" s="29">
        <v>14.29</v>
      </c>
      <c r="T113" s="54"/>
      <c r="U113" s="54">
        <f>F113+J113+S113</f>
        <v>81.118</v>
      </c>
      <c r="V113" s="23"/>
      <c r="W113" s="33">
        <v>38</v>
      </c>
      <c r="X113" s="83" t="s">
        <v>155</v>
      </c>
      <c r="Y113" s="73"/>
      <c r="Z113" s="73"/>
    </row>
    <row r="114" spans="1:26">
      <c r="A114" s="45" t="s">
        <v>39</v>
      </c>
      <c r="B114" s="23">
        <v>109</v>
      </c>
      <c r="C114" s="46" t="s">
        <v>210</v>
      </c>
      <c r="D114" s="57">
        <v>82.88</v>
      </c>
      <c r="E114" s="22"/>
      <c r="F114" s="25">
        <f>(D114+E114)*0.7</f>
        <v>58.016</v>
      </c>
      <c r="G114" s="23">
        <v>60</v>
      </c>
      <c r="H114" s="23">
        <v>20</v>
      </c>
      <c r="I114" s="58">
        <v>20</v>
      </c>
      <c r="J114" s="57">
        <v>15</v>
      </c>
      <c r="K114" s="53">
        <v>77.5</v>
      </c>
      <c r="L114" s="32">
        <v>100</v>
      </c>
      <c r="M114" s="30">
        <v>60.46</v>
      </c>
      <c r="N114" s="54">
        <f>(K114*0.6+L114*0.2+M114*0.2)*0.1</f>
        <v>7.8592</v>
      </c>
      <c r="O114" s="44">
        <v>0</v>
      </c>
      <c r="P114" s="44">
        <v>0</v>
      </c>
      <c r="Q114" s="43">
        <v>0</v>
      </c>
      <c r="R114" s="44">
        <v>0</v>
      </c>
      <c r="S114" s="43">
        <f>N114+R114</f>
        <v>7.8592</v>
      </c>
      <c r="T114" s="54"/>
      <c r="U114" s="54">
        <f>F114+J114+S114-T114</f>
        <v>80.8752</v>
      </c>
      <c r="V114" s="22"/>
      <c r="W114" s="22">
        <v>61</v>
      </c>
      <c r="X114" s="46"/>
      <c r="Y114" s="23"/>
      <c r="Z114" s="23"/>
    </row>
    <row r="115" spans="1:26">
      <c r="A115" s="45" t="s">
        <v>50</v>
      </c>
      <c r="B115" s="23">
        <v>110</v>
      </c>
      <c r="C115" s="33" t="s">
        <v>211</v>
      </c>
      <c r="D115" s="44">
        <v>79.74</v>
      </c>
      <c r="E115" s="23"/>
      <c r="F115" s="39">
        <f>SUM(D115+E115)*70%</f>
        <v>55.818</v>
      </c>
      <c r="G115" s="38">
        <v>60</v>
      </c>
      <c r="H115" s="38">
        <v>20</v>
      </c>
      <c r="I115" s="59">
        <v>20</v>
      </c>
      <c r="J115" s="37">
        <v>15</v>
      </c>
      <c r="K115" s="60">
        <f>85/2+92/2</f>
        <v>88.5</v>
      </c>
      <c r="L115" s="59">
        <v>100</v>
      </c>
      <c r="M115" s="60">
        <v>97.67</v>
      </c>
      <c r="N115" s="60">
        <f>(K115*0.6+L115*0.2+M115*0.2)*0.1</f>
        <v>9.2634</v>
      </c>
      <c r="O115" s="37">
        <v>0</v>
      </c>
      <c r="P115" s="37">
        <v>0</v>
      </c>
      <c r="Q115" s="37">
        <v>3</v>
      </c>
      <c r="R115" s="37">
        <v>0.75</v>
      </c>
      <c r="S115" s="37">
        <f>SUM(N115,R115)</f>
        <v>10.0134</v>
      </c>
      <c r="T115" s="67"/>
      <c r="U115" s="60">
        <f>F115+J115+S115-T115</f>
        <v>80.8314</v>
      </c>
      <c r="V115" s="68"/>
      <c r="W115" s="68">
        <v>52</v>
      </c>
      <c r="X115" s="85" t="s">
        <v>155</v>
      </c>
      <c r="Y115" s="77"/>
      <c r="Z115" s="80"/>
    </row>
    <row r="116" spans="1:26">
      <c r="A116" s="45" t="s">
        <v>50</v>
      </c>
      <c r="B116" s="23">
        <v>111</v>
      </c>
      <c r="C116" s="33" t="s">
        <v>212</v>
      </c>
      <c r="D116" s="43">
        <v>73.7</v>
      </c>
      <c r="E116" s="23"/>
      <c r="F116" s="39">
        <f>SUM(D116+E116)*70%</f>
        <v>51.59</v>
      </c>
      <c r="G116" s="38">
        <v>60</v>
      </c>
      <c r="H116" s="38">
        <v>20</v>
      </c>
      <c r="I116" s="59">
        <v>19</v>
      </c>
      <c r="J116" s="37">
        <v>14.85</v>
      </c>
      <c r="K116" s="60">
        <f>75/2+80/2</f>
        <v>77.5</v>
      </c>
      <c r="L116" s="59">
        <v>100</v>
      </c>
      <c r="M116" s="60">
        <v>100</v>
      </c>
      <c r="N116" s="60">
        <f>(K116*0.6+L116*0.2+M116*0.2)*0.1</f>
        <v>8.65</v>
      </c>
      <c r="O116" s="37">
        <v>4</v>
      </c>
      <c r="P116" s="37">
        <v>0</v>
      </c>
      <c r="Q116" s="37">
        <v>16.15</v>
      </c>
      <c r="R116" s="37">
        <v>5.00375</v>
      </c>
      <c r="S116" s="37">
        <f>SUM(N116,R116)</f>
        <v>13.65375</v>
      </c>
      <c r="T116" s="86"/>
      <c r="U116" s="60">
        <f>F116+J116+S116-T116</f>
        <v>80.09375</v>
      </c>
      <c r="V116" s="68"/>
      <c r="W116" s="68">
        <v>61</v>
      </c>
      <c r="X116" s="38"/>
      <c r="Y116" s="72"/>
      <c r="Z116" s="101"/>
    </row>
    <row r="117" spans="1:26">
      <c r="A117" s="45" t="s">
        <v>39</v>
      </c>
      <c r="B117" s="23">
        <v>112</v>
      </c>
      <c r="C117" s="24" t="s">
        <v>213</v>
      </c>
      <c r="D117" s="25">
        <v>82.88</v>
      </c>
      <c r="E117" s="22"/>
      <c r="F117" s="25">
        <f>(D117+E117)*0.7</f>
        <v>58.016</v>
      </c>
      <c r="G117" s="23">
        <v>60</v>
      </c>
      <c r="H117" s="23">
        <v>20</v>
      </c>
      <c r="I117" s="58">
        <v>18</v>
      </c>
      <c r="J117" s="57">
        <v>14.7</v>
      </c>
      <c r="K117" s="53">
        <v>83</v>
      </c>
      <c r="L117" s="32">
        <v>100</v>
      </c>
      <c r="M117" s="82">
        <v>30.23</v>
      </c>
      <c r="N117" s="54">
        <f>(K117*0.6+L117*0.2+M117*0.2)*0.1</f>
        <v>7.5846</v>
      </c>
      <c r="O117" s="57">
        <v>0</v>
      </c>
      <c r="P117" s="57">
        <v>0</v>
      </c>
      <c r="Q117" s="43">
        <v>0</v>
      </c>
      <c r="R117" s="57">
        <v>0</v>
      </c>
      <c r="S117" s="43">
        <f>N117+R117</f>
        <v>7.5846</v>
      </c>
      <c r="T117" s="54">
        <v>0.25</v>
      </c>
      <c r="U117" s="54">
        <f>F117+J117+S117-T117</f>
        <v>80.0506</v>
      </c>
      <c r="V117" s="23"/>
      <c r="W117" s="72">
        <v>67</v>
      </c>
      <c r="X117" s="46"/>
      <c r="Y117" s="46"/>
      <c r="Z117" s="46"/>
    </row>
    <row r="118" spans="1:26">
      <c r="A118" s="45" t="s">
        <v>39</v>
      </c>
      <c r="B118" s="23">
        <v>113</v>
      </c>
      <c r="C118" s="46" t="s">
        <v>214</v>
      </c>
      <c r="D118" s="57">
        <v>82.86</v>
      </c>
      <c r="E118" s="22"/>
      <c r="F118" s="25">
        <f>(D118+E118)*0.7</f>
        <v>58.002</v>
      </c>
      <c r="G118" s="23">
        <v>60</v>
      </c>
      <c r="H118" s="23">
        <v>20</v>
      </c>
      <c r="I118" s="58">
        <v>20</v>
      </c>
      <c r="J118" s="57">
        <v>15</v>
      </c>
      <c r="K118" s="53">
        <v>72.5</v>
      </c>
      <c r="L118" s="32">
        <v>100</v>
      </c>
      <c r="M118" s="82">
        <v>32.55</v>
      </c>
      <c r="N118" s="54">
        <f>(K118*0.6+L118*0.2+M118*0.2)*0.1</f>
        <v>7.001</v>
      </c>
      <c r="O118" s="57">
        <v>0</v>
      </c>
      <c r="P118" s="57">
        <v>0</v>
      </c>
      <c r="Q118" s="43">
        <v>0</v>
      </c>
      <c r="R118" s="57">
        <v>0</v>
      </c>
      <c r="S118" s="43">
        <f>N118+R118</f>
        <v>7.001</v>
      </c>
      <c r="T118" s="54"/>
      <c r="U118" s="54">
        <f>F118+J118+S118-T118</f>
        <v>80.003</v>
      </c>
      <c r="V118" s="22"/>
      <c r="W118" s="72">
        <v>60</v>
      </c>
      <c r="X118" s="46"/>
      <c r="Y118" s="46"/>
      <c r="Z118" s="46"/>
    </row>
    <row r="119" spans="1:26">
      <c r="A119" s="45" t="s">
        <v>44</v>
      </c>
      <c r="B119" s="23">
        <v>114</v>
      </c>
      <c r="C119" s="28" t="s">
        <v>215</v>
      </c>
      <c r="D119" s="29" t="s">
        <v>216</v>
      </c>
      <c r="E119" s="30"/>
      <c r="F119" s="31">
        <v>54.32</v>
      </c>
      <c r="G119" s="32">
        <v>60</v>
      </c>
      <c r="H119" s="32">
        <v>20</v>
      </c>
      <c r="I119" s="32">
        <v>20</v>
      </c>
      <c r="J119" s="44">
        <v>15</v>
      </c>
      <c r="K119" s="55">
        <v>79.5</v>
      </c>
      <c r="L119" s="56">
        <v>100</v>
      </c>
      <c r="M119" s="55">
        <v>100</v>
      </c>
      <c r="N119" s="55">
        <v>8.77</v>
      </c>
      <c r="O119" s="29">
        <v>2</v>
      </c>
      <c r="P119" s="29">
        <v>5.5</v>
      </c>
      <c r="Q119" s="29">
        <v>0</v>
      </c>
      <c r="R119" s="29">
        <v>1.875</v>
      </c>
      <c r="S119" s="29">
        <v>10.645</v>
      </c>
      <c r="T119" s="54"/>
      <c r="U119" s="54">
        <f>F119+J119+S119</f>
        <v>79.965</v>
      </c>
      <c r="V119" s="23"/>
      <c r="W119" s="70">
        <v>62</v>
      </c>
      <c r="X119" s="33"/>
      <c r="Y119" s="46"/>
      <c r="Z119" s="46"/>
    </row>
    <row r="120" spans="1:26">
      <c r="A120" s="47" t="s">
        <v>47</v>
      </c>
      <c r="B120" s="23">
        <v>115</v>
      </c>
      <c r="C120" s="34" t="s">
        <v>217</v>
      </c>
      <c r="D120" s="35" t="s">
        <v>218</v>
      </c>
      <c r="E120" s="34"/>
      <c r="F120" s="36">
        <f>(D120+E120)*0.7</f>
        <v>56.028</v>
      </c>
      <c r="G120" s="33">
        <v>60</v>
      </c>
      <c r="H120" s="33">
        <v>20</v>
      </c>
      <c r="I120" s="56">
        <v>20</v>
      </c>
      <c r="J120" s="29">
        <f>(G120+H120+I120)*15%</f>
        <v>15</v>
      </c>
      <c r="K120" s="57">
        <v>83.5</v>
      </c>
      <c r="L120" s="58">
        <v>100</v>
      </c>
      <c r="M120" s="57">
        <v>95.34</v>
      </c>
      <c r="N120" s="57">
        <v>8.9168</v>
      </c>
      <c r="O120" s="57">
        <v>0</v>
      </c>
      <c r="P120" s="57">
        <v>0</v>
      </c>
      <c r="Q120" s="57">
        <v>0</v>
      </c>
      <c r="R120" s="57">
        <v>0</v>
      </c>
      <c r="S120" s="29">
        <f>N120+R120</f>
        <v>8.9168</v>
      </c>
      <c r="T120" s="33"/>
      <c r="U120" s="29">
        <f>F120+J120+S120-T120</f>
        <v>79.9448</v>
      </c>
      <c r="V120" s="33"/>
      <c r="W120" s="22">
        <v>71</v>
      </c>
      <c r="X120" s="22"/>
      <c r="Y120" s="74"/>
      <c r="Z120" s="74"/>
    </row>
    <row r="121" spans="1:26">
      <c r="A121" s="47" t="s">
        <v>47</v>
      </c>
      <c r="B121" s="23">
        <v>116</v>
      </c>
      <c r="C121" s="34" t="s">
        <v>219</v>
      </c>
      <c r="D121" s="35" t="s">
        <v>220</v>
      </c>
      <c r="E121" s="34"/>
      <c r="F121" s="36">
        <f>(D121+E121)*0.7</f>
        <v>55.601</v>
      </c>
      <c r="G121" s="33">
        <v>60</v>
      </c>
      <c r="H121" s="33">
        <v>20</v>
      </c>
      <c r="I121" s="56">
        <v>20</v>
      </c>
      <c r="J121" s="29">
        <f>(G121+H121+I121)*15%</f>
        <v>15</v>
      </c>
      <c r="K121" s="57">
        <v>81.5</v>
      </c>
      <c r="L121" s="58">
        <v>100</v>
      </c>
      <c r="M121" s="57">
        <v>100</v>
      </c>
      <c r="N121" s="57">
        <v>8.89</v>
      </c>
      <c r="O121" s="57">
        <v>0</v>
      </c>
      <c r="P121" s="57">
        <v>0</v>
      </c>
      <c r="Q121" s="57">
        <v>0</v>
      </c>
      <c r="R121" s="57">
        <v>0</v>
      </c>
      <c r="S121" s="29">
        <f>N121+R121</f>
        <v>8.89</v>
      </c>
      <c r="T121" s="33"/>
      <c r="U121" s="29">
        <f>F121+J121+S121-T121</f>
        <v>79.491</v>
      </c>
      <c r="V121" s="33"/>
      <c r="W121" s="22">
        <v>60</v>
      </c>
      <c r="X121" s="22"/>
      <c r="Y121" s="74"/>
      <c r="Z121" s="74"/>
    </row>
    <row r="122" spans="1:26">
      <c r="A122" s="45" t="s">
        <v>50</v>
      </c>
      <c r="B122" s="23">
        <v>117</v>
      </c>
      <c r="C122" s="33" t="s">
        <v>221</v>
      </c>
      <c r="D122" s="44">
        <v>80.65</v>
      </c>
      <c r="E122" s="46"/>
      <c r="F122" s="39">
        <f>SUM(D122+E122)*70%</f>
        <v>56.455</v>
      </c>
      <c r="G122" s="38">
        <v>60</v>
      </c>
      <c r="H122" s="38">
        <v>20</v>
      </c>
      <c r="I122" s="59">
        <v>19</v>
      </c>
      <c r="J122" s="37">
        <v>14.85</v>
      </c>
      <c r="K122" s="60">
        <f>78/2+75/2</f>
        <v>76.5</v>
      </c>
      <c r="L122" s="59">
        <v>100</v>
      </c>
      <c r="M122" s="60">
        <v>62.79</v>
      </c>
      <c r="N122" s="60">
        <f>(K122*0.6+L122*0.2+M122*0.2)*0.1</f>
        <v>7.8458</v>
      </c>
      <c r="O122" s="37">
        <v>0</v>
      </c>
      <c r="P122" s="37">
        <v>0</v>
      </c>
      <c r="Q122" s="37">
        <v>0</v>
      </c>
      <c r="R122" s="37">
        <v>0</v>
      </c>
      <c r="S122" s="37">
        <f>SUM(N122,R122)</f>
        <v>7.8458</v>
      </c>
      <c r="T122" s="67">
        <v>0.1</v>
      </c>
      <c r="U122" s="60">
        <f>F122+J122+S122-T122</f>
        <v>79.0508</v>
      </c>
      <c r="V122" s="68"/>
      <c r="W122" s="68">
        <v>66</v>
      </c>
      <c r="X122" s="69"/>
      <c r="Y122" s="46"/>
      <c r="Z122" s="75"/>
    </row>
    <row r="123" spans="1:26">
      <c r="A123" s="45" t="s">
        <v>39</v>
      </c>
      <c r="B123" s="23">
        <v>118</v>
      </c>
      <c r="C123" s="46" t="s">
        <v>222</v>
      </c>
      <c r="D123" s="57">
        <v>81.25</v>
      </c>
      <c r="E123" s="22"/>
      <c r="F123" s="25">
        <f>(D123+E123)*0.7</f>
        <v>56.875</v>
      </c>
      <c r="G123" s="23">
        <v>60</v>
      </c>
      <c r="H123" s="23">
        <v>20</v>
      </c>
      <c r="I123" s="58">
        <v>18</v>
      </c>
      <c r="J123" s="57">
        <v>14.7</v>
      </c>
      <c r="K123" s="53">
        <v>71</v>
      </c>
      <c r="L123" s="32">
        <v>100</v>
      </c>
      <c r="M123" s="82">
        <v>27.9</v>
      </c>
      <c r="N123" s="54">
        <f>(K123*0.6+L123*0.2+M123*0.2)*0.1</f>
        <v>6.818</v>
      </c>
      <c r="O123" s="57">
        <v>0</v>
      </c>
      <c r="P123" s="57">
        <v>0</v>
      </c>
      <c r="Q123" s="43">
        <v>2</v>
      </c>
      <c r="R123" s="57">
        <v>0.5</v>
      </c>
      <c r="S123" s="43">
        <f>N123+R123</f>
        <v>7.318</v>
      </c>
      <c r="T123" s="54"/>
      <c r="U123" s="54">
        <f>F123+J123+S123-T123</f>
        <v>78.893</v>
      </c>
      <c r="V123" s="23"/>
      <c r="W123" s="72">
        <v>64</v>
      </c>
      <c r="X123" s="46"/>
      <c r="Y123" s="23"/>
      <c r="Z123" s="23"/>
    </row>
    <row r="124" spans="1:26">
      <c r="A124" s="45" t="s">
        <v>39</v>
      </c>
      <c r="B124" s="23">
        <v>119</v>
      </c>
      <c r="C124" s="46" t="s">
        <v>223</v>
      </c>
      <c r="D124" s="57">
        <v>77.38</v>
      </c>
      <c r="E124" s="22"/>
      <c r="F124" s="25">
        <f>(D124+E124)*0.7</f>
        <v>54.166</v>
      </c>
      <c r="G124" s="23">
        <v>60</v>
      </c>
      <c r="H124" s="23">
        <v>20</v>
      </c>
      <c r="I124" s="32">
        <v>20</v>
      </c>
      <c r="J124" s="44">
        <v>15</v>
      </c>
      <c r="K124" s="53">
        <v>92</v>
      </c>
      <c r="L124" s="32">
        <v>100</v>
      </c>
      <c r="M124" s="53">
        <v>90.69</v>
      </c>
      <c r="N124" s="54">
        <f>(K124*0.6+L124*0.2+M124*0.2)*0.1</f>
        <v>9.3338</v>
      </c>
      <c r="O124" s="44">
        <v>0</v>
      </c>
      <c r="P124" s="44">
        <v>0</v>
      </c>
      <c r="Q124" s="43">
        <v>0</v>
      </c>
      <c r="R124" s="44">
        <v>0</v>
      </c>
      <c r="S124" s="43">
        <f>N124+R124</f>
        <v>9.3338</v>
      </c>
      <c r="T124" s="54">
        <v>0.25</v>
      </c>
      <c r="U124" s="54">
        <f>F124+J124+S124-T124</f>
        <v>78.2498</v>
      </c>
      <c r="V124" s="22"/>
      <c r="W124" s="22">
        <v>76</v>
      </c>
      <c r="X124" s="46"/>
      <c r="Y124" s="23"/>
      <c r="Z124" s="23"/>
    </row>
    <row r="125" spans="1:26">
      <c r="A125" s="45" t="s">
        <v>50</v>
      </c>
      <c r="B125" s="23">
        <v>120</v>
      </c>
      <c r="C125" s="33" t="s">
        <v>224</v>
      </c>
      <c r="D125" s="43">
        <v>75.11</v>
      </c>
      <c r="E125" s="23"/>
      <c r="F125" s="39">
        <f>SUM(D125+E125)*70%</f>
        <v>52.577</v>
      </c>
      <c r="G125" s="38">
        <v>60</v>
      </c>
      <c r="H125" s="38">
        <v>20</v>
      </c>
      <c r="I125" s="59">
        <v>20</v>
      </c>
      <c r="J125" s="37">
        <v>15</v>
      </c>
      <c r="K125" s="60">
        <f>30+87/2</f>
        <v>73.5</v>
      </c>
      <c r="L125" s="59">
        <v>100</v>
      </c>
      <c r="M125" s="60">
        <v>100</v>
      </c>
      <c r="N125" s="60">
        <f>(K125*0.6+L125*0.2+M125*0.2)*0.1</f>
        <v>8.41</v>
      </c>
      <c r="O125" s="37">
        <v>0</v>
      </c>
      <c r="P125" s="37">
        <v>1</v>
      </c>
      <c r="Q125" s="37">
        <v>6</v>
      </c>
      <c r="R125" s="37">
        <v>1.75</v>
      </c>
      <c r="S125" s="37">
        <f>SUM(N125,R125)</f>
        <v>10.16</v>
      </c>
      <c r="T125" s="60"/>
      <c r="U125" s="60">
        <f>F125+J125+S125-T125</f>
        <v>77.737</v>
      </c>
      <c r="V125" s="68"/>
      <c r="W125" s="68">
        <v>60</v>
      </c>
      <c r="X125" s="38"/>
      <c r="Y125" s="23"/>
      <c r="Z125" s="78"/>
    </row>
    <row r="126" spans="1:26">
      <c r="A126" s="45" t="s">
        <v>50</v>
      </c>
      <c r="B126" s="23">
        <v>121</v>
      </c>
      <c r="C126" s="33" t="s">
        <v>225</v>
      </c>
      <c r="D126" s="43">
        <v>79.15</v>
      </c>
      <c r="E126" s="23"/>
      <c r="F126" s="39">
        <f>SUM(D126+E126)*70%</f>
        <v>55.405</v>
      </c>
      <c r="G126" s="38">
        <v>60</v>
      </c>
      <c r="H126" s="38">
        <v>20</v>
      </c>
      <c r="I126" s="59">
        <v>18</v>
      </c>
      <c r="J126" s="37">
        <v>14.7</v>
      </c>
      <c r="K126" s="60">
        <f>64/2+60/2</f>
        <v>62</v>
      </c>
      <c r="L126" s="59">
        <v>100</v>
      </c>
      <c r="M126" s="60">
        <v>60</v>
      </c>
      <c r="N126" s="60">
        <f>(K126*0.6+L126*0.2+M126*0.2)*0.1</f>
        <v>6.92</v>
      </c>
      <c r="O126" s="37">
        <v>0</v>
      </c>
      <c r="P126" s="37">
        <v>0</v>
      </c>
      <c r="Q126" s="37">
        <v>3</v>
      </c>
      <c r="R126" s="37">
        <v>0.75</v>
      </c>
      <c r="S126" s="37">
        <f>SUM(N126,R126)</f>
        <v>7.67</v>
      </c>
      <c r="T126" s="87">
        <v>0.1</v>
      </c>
      <c r="U126" s="60">
        <f>F126+J126+S126-T126</f>
        <v>77.675</v>
      </c>
      <c r="V126" s="68"/>
      <c r="W126" s="68">
        <v>0</v>
      </c>
      <c r="X126" s="85" t="s">
        <v>155</v>
      </c>
      <c r="Y126" s="73"/>
      <c r="Z126" s="100"/>
    </row>
    <row r="127" spans="1:26">
      <c r="A127" s="45" t="s">
        <v>44</v>
      </c>
      <c r="B127" s="23">
        <v>122</v>
      </c>
      <c r="C127" s="28" t="s">
        <v>226</v>
      </c>
      <c r="D127" s="29" t="s">
        <v>227</v>
      </c>
      <c r="E127" s="30"/>
      <c r="F127" s="31">
        <v>53.669</v>
      </c>
      <c r="G127" s="32">
        <v>60</v>
      </c>
      <c r="H127" s="32">
        <v>20</v>
      </c>
      <c r="I127" s="32">
        <v>20</v>
      </c>
      <c r="J127" s="44">
        <v>15</v>
      </c>
      <c r="K127" s="55">
        <v>72.5</v>
      </c>
      <c r="L127" s="56">
        <v>100</v>
      </c>
      <c r="M127" s="55">
        <v>97.67</v>
      </c>
      <c r="N127" s="55">
        <v>8.3034</v>
      </c>
      <c r="O127" s="29">
        <v>0</v>
      </c>
      <c r="P127" s="29">
        <v>0</v>
      </c>
      <c r="Q127" s="29">
        <v>0</v>
      </c>
      <c r="R127" s="29">
        <v>0</v>
      </c>
      <c r="S127" s="29">
        <v>8.3034</v>
      </c>
      <c r="T127" s="54"/>
      <c r="U127" s="54">
        <f>F127+J127+S127</f>
        <v>76.9724</v>
      </c>
      <c r="V127" s="23"/>
      <c r="W127" s="70">
        <v>60</v>
      </c>
      <c r="X127" s="33"/>
      <c r="Y127" s="46"/>
      <c r="Z127" s="46"/>
    </row>
    <row r="128" spans="1:26">
      <c r="A128" s="47" t="s">
        <v>47</v>
      </c>
      <c r="B128" s="23">
        <v>123</v>
      </c>
      <c r="C128" s="34" t="s">
        <v>228</v>
      </c>
      <c r="D128" s="35" t="s">
        <v>229</v>
      </c>
      <c r="E128" s="34">
        <v>0.2</v>
      </c>
      <c r="F128" s="36">
        <f>(D128+E128)*0.7</f>
        <v>51.128</v>
      </c>
      <c r="G128" s="33">
        <v>60</v>
      </c>
      <c r="H128" s="33">
        <v>20</v>
      </c>
      <c r="I128" s="56">
        <v>20</v>
      </c>
      <c r="J128" s="29">
        <f>(G128+H128+I128)*15%</f>
        <v>15</v>
      </c>
      <c r="K128" s="57">
        <v>81.5</v>
      </c>
      <c r="L128" s="58">
        <v>100</v>
      </c>
      <c r="M128" s="57">
        <v>97.96</v>
      </c>
      <c r="N128" s="57">
        <v>8.8492</v>
      </c>
      <c r="O128" s="57">
        <v>4</v>
      </c>
      <c r="P128" s="57">
        <v>0</v>
      </c>
      <c r="Q128" s="57">
        <v>0</v>
      </c>
      <c r="R128" s="57">
        <v>1</v>
      </c>
      <c r="S128" s="29">
        <f>N128+R128</f>
        <v>9.8492</v>
      </c>
      <c r="T128" s="33">
        <v>0.05</v>
      </c>
      <c r="U128" s="29">
        <f>F128+J128+S128-T128</f>
        <v>75.9272</v>
      </c>
      <c r="V128" s="33"/>
      <c r="W128" s="22">
        <v>61</v>
      </c>
      <c r="X128" s="22"/>
      <c r="Y128" s="74"/>
      <c r="Z128" s="74"/>
    </row>
    <row r="129" spans="1:26">
      <c r="A129" s="45" t="s">
        <v>50</v>
      </c>
      <c r="B129" s="23">
        <v>124</v>
      </c>
      <c r="C129" s="33" t="s">
        <v>230</v>
      </c>
      <c r="D129" s="43">
        <v>69.04</v>
      </c>
      <c r="E129" s="23"/>
      <c r="F129" s="39">
        <f>SUM(D129+E129)*70%</f>
        <v>48.328</v>
      </c>
      <c r="G129" s="38">
        <v>60</v>
      </c>
      <c r="H129" s="38">
        <v>20</v>
      </c>
      <c r="I129" s="59">
        <v>20</v>
      </c>
      <c r="J129" s="37">
        <v>15</v>
      </c>
      <c r="K129" s="60">
        <f>63/2+60/2</f>
        <v>61.5</v>
      </c>
      <c r="L129" s="59">
        <v>100</v>
      </c>
      <c r="M129" s="60">
        <v>97.67</v>
      </c>
      <c r="N129" s="60">
        <f>(K129*0.6+L129*0.2+M129*0.2)*0.1</f>
        <v>7.6434</v>
      </c>
      <c r="O129" s="37">
        <v>0</v>
      </c>
      <c r="P129" s="37">
        <v>0</v>
      </c>
      <c r="Q129" s="37">
        <v>0</v>
      </c>
      <c r="R129" s="37">
        <v>0</v>
      </c>
      <c r="S129" s="37">
        <f>SUM(N129,R129)</f>
        <v>7.6434</v>
      </c>
      <c r="T129" s="60"/>
      <c r="U129" s="60">
        <f>F129+J129+S129-T129</f>
        <v>70.9714</v>
      </c>
      <c r="V129" s="68"/>
      <c r="W129" s="68">
        <v>42</v>
      </c>
      <c r="X129" s="85" t="s">
        <v>155</v>
      </c>
      <c r="Y129" s="23"/>
      <c r="Z129" s="78"/>
    </row>
    <row r="130" spans="1:26">
      <c r="A130" s="102" t="s">
        <v>44</v>
      </c>
      <c r="B130" s="23">
        <v>125</v>
      </c>
      <c r="C130" s="28" t="s">
        <v>231</v>
      </c>
      <c r="D130" s="29" t="s">
        <v>232</v>
      </c>
      <c r="E130" s="30"/>
      <c r="F130" s="31">
        <v>49.392</v>
      </c>
      <c r="G130" s="32">
        <v>60</v>
      </c>
      <c r="H130" s="32">
        <v>20</v>
      </c>
      <c r="I130" s="32">
        <v>20</v>
      </c>
      <c r="J130" s="44">
        <v>15</v>
      </c>
      <c r="K130" s="55">
        <v>37.5</v>
      </c>
      <c r="L130" s="56">
        <v>100</v>
      </c>
      <c r="M130" s="55">
        <v>28.89</v>
      </c>
      <c r="N130" s="55">
        <v>4.8278</v>
      </c>
      <c r="O130" s="29">
        <v>0</v>
      </c>
      <c r="P130" s="29">
        <v>4</v>
      </c>
      <c r="Q130" s="29">
        <v>0</v>
      </c>
      <c r="R130" s="29">
        <v>1</v>
      </c>
      <c r="S130" s="29">
        <v>5.8278</v>
      </c>
      <c r="T130" s="54">
        <v>0.05</v>
      </c>
      <c r="U130" s="54">
        <f>F130+J130+S130-T130</f>
        <v>70.1698</v>
      </c>
      <c r="V130" s="23"/>
      <c r="W130" s="33">
        <v>0</v>
      </c>
      <c r="X130" s="83" t="s">
        <v>155</v>
      </c>
      <c r="Y130" s="23"/>
      <c r="Z130" s="23"/>
    </row>
    <row r="131" spans="1:25">
      <c r="A131" s="103"/>
      <c r="B131" s="103"/>
      <c r="C131" s="103"/>
      <c r="D131" s="104"/>
      <c r="E131" s="103"/>
      <c r="F131" s="103"/>
      <c r="G131" s="103"/>
      <c r="H131" s="103"/>
      <c r="I131" s="105"/>
      <c r="J131" s="104"/>
      <c r="K131" s="103"/>
      <c r="L131" s="105"/>
      <c r="M131" s="103"/>
      <c r="N131" s="103"/>
      <c r="O131" s="103"/>
      <c r="P131" s="103"/>
      <c r="Q131" s="103"/>
      <c r="R131" s="103"/>
      <c r="S131" s="103"/>
      <c r="T131" s="103"/>
      <c r="U131" s="106"/>
      <c r="V131" s="103"/>
      <c r="W131" s="106"/>
      <c r="X131" s="103"/>
      <c r="Y131" s="103"/>
    </row>
    <row r="132" spans="1:25">
      <c r="A132" s="103"/>
      <c r="B132" s="103"/>
      <c r="C132" s="103"/>
      <c r="D132" s="104"/>
      <c r="E132" s="103"/>
      <c r="F132" s="103"/>
      <c r="G132" s="103"/>
      <c r="H132" s="103"/>
      <c r="I132" s="105"/>
      <c r="J132" s="104"/>
      <c r="K132" s="103"/>
      <c r="L132" s="105"/>
      <c r="M132" s="103"/>
      <c r="N132" s="103"/>
      <c r="O132" s="103"/>
      <c r="P132" s="103"/>
      <c r="Q132" s="103"/>
      <c r="R132" s="103"/>
      <c r="S132" s="103"/>
      <c r="T132" s="103"/>
      <c r="U132" s="106"/>
      <c r="V132" s="103"/>
      <c r="W132" s="106"/>
      <c r="X132" s="103"/>
      <c r="Y132" s="103"/>
    </row>
  </sheetData>
  <sortState ref="A6:Z130">
    <sortCondition ref="U6:U130" descending="1"/>
  </sortState>
  <mergeCells count="25">
    <mergeCell ref="C1:Z1"/>
    <mergeCell ref="B2:R2"/>
    <mergeCell ref="D3:F3"/>
    <mergeCell ref="G3:J3"/>
    <mergeCell ref="K3:S3"/>
    <mergeCell ref="U3:V3"/>
    <mergeCell ref="K4:N4"/>
    <mergeCell ref="O4:R4"/>
    <mergeCell ref="A3:A5"/>
    <mergeCell ref="B3:B5"/>
    <mergeCell ref="D4:D5"/>
    <mergeCell ref="E4:E5"/>
    <mergeCell ref="F4:F5"/>
    <mergeCell ref="G4:G5"/>
    <mergeCell ref="H4:H5"/>
    <mergeCell ref="I4:I5"/>
    <mergeCell ref="J4:J5"/>
    <mergeCell ref="S4:S5"/>
    <mergeCell ref="T3:T4"/>
    <mergeCell ref="U4:U5"/>
    <mergeCell ref="V4:V5"/>
    <mergeCell ref="W3:W5"/>
    <mergeCell ref="X3:X5"/>
    <mergeCell ref="Y3:Y5"/>
    <mergeCell ref="Z3:Z5"/>
  </mergeCells>
  <pageMargins left="0.7" right="0.7" top="0.75" bottom="0.75" header="0.3" footer="0.3"/>
  <headerFooter/>
  <ignoredErrors>
    <ignoredError sqref="D1:D5 D131:D104857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严培培</dc:creator>
  <cp:lastModifiedBy>菡萏</cp:lastModifiedBy>
  <dcterms:created xsi:type="dcterms:W3CDTF">2015-06-05T18:17:00Z</dcterms:created>
  <dcterms:modified xsi:type="dcterms:W3CDTF">2020-10-14T11:28:16Z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2052-11.1.0.10069</vt:lpwstr>
  </property>
</Properties>
</file>